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EXCEL\2024-2025\"/>
    </mc:Choice>
  </mc:AlternateContent>
  <bookViews>
    <workbookView xWindow="0" yWindow="0" windowWidth="23040" windowHeight="8496" firstSheet="2" activeTab="9"/>
  </bookViews>
  <sheets>
    <sheet name="Vzorce a funkce" sheetId="1" r:id="rId1"/>
    <sheet name="odkazy, řady" sheetId="2" r:id="rId2"/>
    <sheet name="Vlastní seznamy" sheetId="18" r:id="rId3"/>
    <sheet name="řazení II" sheetId="3" r:id="rId4"/>
    <sheet name="řady" sheetId="4" r:id="rId5"/>
    <sheet name="Operátory" sheetId="5" r:id="rId6"/>
    <sheet name="mocnina" sheetId="6" r:id="rId7"/>
    <sheet name="Styl buňky" sheetId="7" r:id="rId8"/>
    <sheet name="Styl buňky 2" sheetId="8" r:id="rId9"/>
    <sheet name="Vlastní formát" sheetId="9" r:id="rId10"/>
    <sheet name="DPH" sheetId="10" r:id="rId11"/>
    <sheet name="Výrazy" sheetId="11" r:id="rId12"/>
    <sheet name="Mzda" sheetId="12" r:id="rId13"/>
    <sheet name="výlet" sheetId="13" r:id="rId14"/>
    <sheet name="průzkum" sheetId="14" r:id="rId15"/>
    <sheet name="výpočet z jiného listu" sheetId="15" r:id="rId16"/>
    <sheet name="Podmínka" sheetId="16" r:id="rId17"/>
    <sheet name="Vložit jinak" sheetId="17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Cena_bez_DPH" localSheetId="1">[1]DPH!$D$2:$D$201</definedName>
    <definedName name="Cena_bez_DPH">[2]DPH!$D$2:$D$201</definedName>
    <definedName name="Dan" localSheetId="16">[3]OSVČ_2014!$Q$2</definedName>
    <definedName name="Dan" localSheetId="9">[3]OSVČ_2014!$Q$2</definedName>
    <definedName name="Dan" localSheetId="17">[3]OSVČ_2014!$Q$2</definedName>
    <definedName name="Dan">[4]OSVČ_2014!$Q$2</definedName>
    <definedName name="datum">#REF!</definedName>
    <definedName name="DPH" localSheetId="6">[2]DPH!$E$2:$E$201</definedName>
    <definedName name="DPH" localSheetId="1">[1]DPH!$E$2:$E$201</definedName>
    <definedName name="DPH" localSheetId="5">[2]DPH!$E$2:$E$201</definedName>
    <definedName name="DPH" localSheetId="16">#REF!</definedName>
    <definedName name="DPH" localSheetId="4">[2]DPH!$E$2:$E$201</definedName>
    <definedName name="DPH" localSheetId="3">[2]DPH!$E$2:$E$201</definedName>
    <definedName name="DPH" localSheetId="9">#REF!</definedName>
    <definedName name="DPH" localSheetId="17">#REF!</definedName>
    <definedName name="DPH">[5]leden!$B$1</definedName>
    <definedName name="DPHn" localSheetId="16">#REF!</definedName>
    <definedName name="DPHn" localSheetId="9">#REF!</definedName>
    <definedName name="DPHn" localSheetId="17">#REF!</definedName>
    <definedName name="DPHn">[5]leden!$B$2</definedName>
    <definedName name="Hranice" localSheetId="16">#REF!</definedName>
    <definedName name="Hranice" localSheetId="17">#REF!</definedName>
    <definedName name="Hranice">#REF!</definedName>
    <definedName name="Letos" localSheetId="16">[3]OSVČ_2014!$Q$4</definedName>
    <definedName name="Letos" localSheetId="9">[3]OSVČ_2014!$Q$4</definedName>
    <definedName name="Letos" localSheetId="17">[3]OSVČ_2014!$Q$4</definedName>
    <definedName name="Letos">[4]OSVČ_2014!$Q$4</definedName>
    <definedName name="Narozen" localSheetId="16">[3]OSVČ_2014!$B$2:$B$101</definedName>
    <definedName name="Narozen" localSheetId="9">[3]OSVČ_2014!$B$2:$B$101</definedName>
    <definedName name="Narozen" localSheetId="17">[3]OSVČ_2014!$B$2:$B$101</definedName>
    <definedName name="Narozen">[4]OSVČ_2014!$B$2:$B$101</definedName>
    <definedName name="Plán">#REF!</definedName>
    <definedName name="platy">'odkazy, řady'!$M$15:$M$24</definedName>
    <definedName name="pohlavi">#REF!</definedName>
    <definedName name="Sleva" localSheetId="16">[3]OSVČ_2014!$Q$3</definedName>
    <definedName name="Sleva" localSheetId="9">[3]OSVČ_2014!$Q$3</definedName>
    <definedName name="Sleva" localSheetId="17">[3]OSVČ_2014!$Q$3</definedName>
    <definedName name="Sleva">[4]OSVČ_2014!$Q$3</definedName>
    <definedName name="Zaklad" localSheetId="16">[3]OSVČ_2014!$H$2:$H$101</definedName>
    <definedName name="Zaklad" localSheetId="9">[3]OSVČ_2014!$H$2:$H$101</definedName>
    <definedName name="Zaklad" localSheetId="17">[3]OSVČ_2014!$H$2:$H$101</definedName>
    <definedName name="Zaklad">[4]OSVČ_2014!$H$2:$H$101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9" l="1"/>
  <c r="B28" i="5" l="1"/>
  <c r="M15" i="2" l="1"/>
  <c r="N28" i="2" s="1"/>
  <c r="M16" i="2"/>
  <c r="M17" i="2"/>
  <c r="M18" i="2"/>
  <c r="M19" i="2"/>
  <c r="M20" i="2"/>
  <c r="M21" i="2"/>
  <c r="M22" i="2"/>
  <c r="M23" i="2"/>
  <c r="M24" i="2"/>
  <c r="P38" i="1"/>
  <c r="P37" i="1"/>
  <c r="P36" i="1"/>
  <c r="P35" i="1"/>
  <c r="Q34" i="1"/>
  <c r="Q33" i="1"/>
  <c r="Q32" i="1"/>
  <c r="Q31" i="1"/>
  <c r="Q30" i="1"/>
  <c r="Q29" i="1"/>
  <c r="Q28" i="1"/>
  <c r="Q25" i="1"/>
  <c r="Q26" i="1"/>
  <c r="Q27" i="1"/>
  <c r="Q24" i="1"/>
  <c r="C8" i="17" l="1"/>
  <c r="C7" i="17"/>
  <c r="B7" i="17"/>
  <c r="E12" i="14" l="1"/>
  <c r="G16" i="13"/>
  <c r="F16" i="13"/>
  <c r="E16" i="13"/>
  <c r="D16" i="13"/>
  <c r="C16" i="13"/>
  <c r="H15" i="13"/>
  <c r="G15" i="13"/>
  <c r="F15" i="13"/>
  <c r="E15" i="13"/>
  <c r="D15" i="13"/>
  <c r="C15" i="13"/>
  <c r="H14" i="13"/>
  <c r="G14" i="13"/>
  <c r="F14" i="13"/>
  <c r="E14" i="13"/>
  <c r="D14" i="13"/>
  <c r="C14" i="13"/>
  <c r="H13" i="13"/>
  <c r="G13" i="13"/>
  <c r="F13" i="13"/>
  <c r="E13" i="13"/>
  <c r="D13" i="13"/>
  <c r="C13" i="13"/>
  <c r="H12" i="13"/>
  <c r="G12" i="13"/>
  <c r="F12" i="13"/>
  <c r="E12" i="13"/>
  <c r="D12" i="13"/>
  <c r="C12" i="13"/>
  <c r="H11" i="13"/>
  <c r="G11" i="13"/>
  <c r="F11" i="13"/>
  <c r="E11" i="13"/>
  <c r="D11" i="13"/>
  <c r="C11" i="13"/>
  <c r="H10" i="13"/>
  <c r="G10" i="13"/>
  <c r="F10" i="13"/>
  <c r="E10" i="13"/>
  <c r="D10" i="13"/>
  <c r="C10" i="13"/>
  <c r="H9" i="13"/>
  <c r="G9" i="13"/>
  <c r="F9" i="13"/>
  <c r="E9" i="13"/>
  <c r="D9" i="13"/>
  <c r="C9" i="13"/>
  <c r="H8" i="13"/>
  <c r="G8" i="13"/>
  <c r="F8" i="13"/>
  <c r="E8" i="13"/>
  <c r="D8" i="13"/>
  <c r="C8" i="13"/>
  <c r="H7" i="13"/>
  <c r="G7" i="13"/>
  <c r="F7" i="13"/>
  <c r="E7" i="13"/>
  <c r="D7" i="13"/>
  <c r="C7" i="13"/>
  <c r="H6" i="13"/>
  <c r="G6" i="13"/>
  <c r="F6" i="13"/>
  <c r="E6" i="13"/>
  <c r="D6" i="13"/>
  <c r="C6" i="13"/>
  <c r="H5" i="13"/>
  <c r="G5" i="13"/>
  <c r="F5" i="13"/>
  <c r="E5" i="13"/>
  <c r="D5" i="13"/>
  <c r="C5" i="13"/>
  <c r="H4" i="13"/>
  <c r="G4" i="13"/>
  <c r="F4" i="13"/>
  <c r="E4" i="13"/>
  <c r="D4" i="13"/>
  <c r="C4" i="13"/>
  <c r="J9" i="12"/>
  <c r="I9" i="12"/>
  <c r="G9" i="12"/>
  <c r="F9" i="12"/>
  <c r="E9" i="12"/>
  <c r="D9" i="12"/>
  <c r="J8" i="12"/>
  <c r="I8" i="12"/>
  <c r="G8" i="12"/>
  <c r="F8" i="12"/>
  <c r="E8" i="12"/>
  <c r="D8" i="12"/>
  <c r="J7" i="12"/>
  <c r="I7" i="12"/>
  <c r="G7" i="12"/>
  <c r="F7" i="12"/>
  <c r="E7" i="12"/>
  <c r="D7" i="12"/>
  <c r="J6" i="12"/>
  <c r="I6" i="12"/>
  <c r="G6" i="12"/>
  <c r="F6" i="12"/>
  <c r="E6" i="12"/>
  <c r="D6" i="12"/>
  <c r="J5" i="12"/>
  <c r="I5" i="12"/>
  <c r="G5" i="12"/>
  <c r="F5" i="12"/>
  <c r="E5" i="12"/>
  <c r="D5" i="12"/>
  <c r="H19" i="11"/>
  <c r="G19" i="11"/>
  <c r="F19" i="11"/>
  <c r="E19" i="11"/>
  <c r="D19" i="11"/>
  <c r="C19" i="11"/>
  <c r="B19" i="11"/>
  <c r="H18" i="11"/>
  <c r="G18" i="11"/>
  <c r="F18" i="11"/>
  <c r="E18" i="11"/>
  <c r="D18" i="11"/>
  <c r="C18" i="11"/>
  <c r="B18" i="11"/>
  <c r="H17" i="11"/>
  <c r="G17" i="11"/>
  <c r="F17" i="11"/>
  <c r="E17" i="11"/>
  <c r="D17" i="11"/>
  <c r="C17" i="11"/>
  <c r="B17" i="11"/>
  <c r="H16" i="11"/>
  <c r="G16" i="11"/>
  <c r="F16" i="11"/>
  <c r="E16" i="11"/>
  <c r="D16" i="11"/>
  <c r="C16" i="11"/>
  <c r="B16" i="11"/>
  <c r="H15" i="11"/>
  <c r="G15" i="11"/>
  <c r="F15" i="11"/>
  <c r="E15" i="11"/>
  <c r="D15" i="11"/>
  <c r="C15" i="11"/>
  <c r="B15" i="11"/>
  <c r="H14" i="11"/>
  <c r="G14" i="11"/>
  <c r="F14" i="11"/>
  <c r="E14" i="11"/>
  <c r="D14" i="11"/>
  <c r="C14" i="11"/>
  <c r="B14" i="11"/>
  <c r="H13" i="11"/>
  <c r="G13" i="11"/>
  <c r="F13" i="11"/>
  <c r="E13" i="11"/>
  <c r="D13" i="11"/>
  <c r="C13" i="11"/>
  <c r="B13" i="11"/>
  <c r="H12" i="11"/>
  <c r="G12" i="11"/>
  <c r="F12" i="11"/>
  <c r="E12" i="11"/>
  <c r="D12" i="11"/>
  <c r="C12" i="11"/>
  <c r="B12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K9" i="11"/>
  <c r="J9" i="11"/>
  <c r="I9" i="11"/>
  <c r="H9" i="11"/>
  <c r="G9" i="11"/>
  <c r="F9" i="11"/>
  <c r="E9" i="11"/>
  <c r="D9" i="11"/>
  <c r="C9" i="11"/>
  <c r="B9" i="11"/>
  <c r="K8" i="11"/>
  <c r="J8" i="11"/>
  <c r="I8" i="11"/>
  <c r="H8" i="11"/>
  <c r="G8" i="11"/>
  <c r="F8" i="11"/>
  <c r="E8" i="11"/>
  <c r="D8" i="11"/>
  <c r="C8" i="11"/>
  <c r="B8" i="11"/>
  <c r="K7" i="11"/>
  <c r="J7" i="11"/>
  <c r="I7" i="11"/>
  <c r="H7" i="11"/>
  <c r="G7" i="11"/>
  <c r="F7" i="11"/>
  <c r="E7" i="11"/>
  <c r="D7" i="11"/>
  <c r="C7" i="11"/>
  <c r="B7" i="11"/>
  <c r="K6" i="11"/>
  <c r="J6" i="11"/>
  <c r="I6" i="11"/>
  <c r="H6" i="11"/>
  <c r="G6" i="11"/>
  <c r="F6" i="11"/>
  <c r="E6" i="11"/>
  <c r="D6" i="11"/>
  <c r="C6" i="11"/>
  <c r="B6" i="11"/>
  <c r="K5" i="11"/>
  <c r="J5" i="11"/>
  <c r="I5" i="11"/>
  <c r="H5" i="11"/>
  <c r="G5" i="11"/>
  <c r="F5" i="11"/>
  <c r="E5" i="11"/>
  <c r="D5" i="11"/>
  <c r="C5" i="11"/>
  <c r="B5" i="11"/>
  <c r="K4" i="11"/>
  <c r="J4" i="11"/>
  <c r="I4" i="11"/>
  <c r="H4" i="11"/>
  <c r="G4" i="11"/>
  <c r="F4" i="11"/>
  <c r="E4" i="11"/>
  <c r="D4" i="11"/>
  <c r="C4" i="11"/>
  <c r="B4" i="11"/>
  <c r="D11" i="10"/>
  <c r="C11" i="10"/>
  <c r="B11" i="10"/>
  <c r="D10" i="10"/>
  <c r="C10" i="10"/>
  <c r="D9" i="10"/>
  <c r="C9" i="10"/>
  <c r="D8" i="10"/>
  <c r="C8" i="10"/>
  <c r="D7" i="10"/>
  <c r="C7" i="10"/>
  <c r="D6" i="10"/>
  <c r="C6" i="10"/>
  <c r="D5" i="10"/>
  <c r="C5" i="10"/>
  <c r="H14" i="9"/>
  <c r="H13" i="9"/>
  <c r="H12" i="9"/>
  <c r="H11" i="9"/>
  <c r="C6" i="6"/>
  <c r="C5" i="6"/>
  <c r="C4" i="6"/>
  <c r="C3" i="6"/>
  <c r="B27" i="5"/>
  <c r="B20" i="5"/>
  <c r="B14" i="5"/>
  <c r="F5" i="5"/>
  <c r="C5" i="4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4" i="4"/>
  <c r="N29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M19" i="1"/>
  <c r="M18" i="1"/>
  <c r="M17" i="1"/>
  <c r="M16" i="1"/>
  <c r="M15" i="1"/>
  <c r="M14" i="1"/>
  <c r="N27" i="2" l="1"/>
  <c r="C9" i="17" l="1"/>
  <c r="B6" i="17"/>
</calcChain>
</file>

<file path=xl/comments1.xml><?xml version="1.0" encoding="utf-8"?>
<comments xmlns="http://schemas.openxmlformats.org/spreadsheetml/2006/main">
  <authors>
    <author>synek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synek:</t>
        </r>
        <r>
          <rPr>
            <sz val="9"/>
            <color indexed="81"/>
            <rFont val="Tahoma"/>
            <family val="2"/>
            <charset val="238"/>
          </rPr>
          <t xml:space="preserve">
Úpravy &gt; Vyplnit &gt; Řady
viz obrázek pod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  <charset val="238"/>
          </rPr>
          <t>synek:</t>
        </r>
        <r>
          <rPr>
            <sz val="9"/>
            <color indexed="81"/>
            <rFont val="Tahoma"/>
            <family val="2"/>
            <charset val="238"/>
          </rPr>
          <t xml:space="preserve">
Hodnota v tabulce k další úpravě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  <charset val="238"/>
          </rPr>
          <t>synek:</t>
        </r>
        <r>
          <rPr>
            <sz val="9"/>
            <color indexed="81"/>
            <rFont val="Tahoma"/>
            <family val="2"/>
            <charset val="238"/>
          </rPr>
          <t xml:space="preserve">
Hodnota vynásobená hodnotou z buňky L10 - abs. odkaz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  <charset val="238"/>
          </rPr>
          <t>synek:</t>
        </r>
        <r>
          <rPr>
            <sz val="9"/>
            <color indexed="81"/>
            <rFont val="Tahoma"/>
            <family val="2"/>
            <charset val="238"/>
          </rPr>
          <t xml:space="preserve">
=SUMA(M15:M24)
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  <charset val="238"/>
          </rPr>
          <t>synek:</t>
        </r>
        <r>
          <rPr>
            <sz val="9"/>
            <color indexed="81"/>
            <rFont val="Tahoma"/>
            <family val="2"/>
            <charset val="238"/>
          </rPr>
          <t xml:space="preserve">
=suma(M:M)
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  <charset val="238"/>
          </rPr>
          <t>synek:</t>
        </r>
        <r>
          <rPr>
            <sz val="9"/>
            <color indexed="81"/>
            <rFont val="Tahoma"/>
            <family val="2"/>
            <charset val="238"/>
          </rPr>
          <t xml:space="preserve">
=SUMA(platy)
pojmenovaná oblast
Vzorce &gt; Definované názvy &gt; Definovat název</t>
        </r>
      </text>
    </comment>
  </commentList>
</comments>
</file>

<file path=xl/comments2.xml><?xml version="1.0" encoding="utf-8"?>
<comments xmlns="http://schemas.openxmlformats.org/spreadsheetml/2006/main">
  <authors>
    <author>synek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  <charset val="238"/>
          </rPr>
          <t>synek:</t>
        </r>
        <r>
          <rPr>
            <sz val="9"/>
            <color indexed="81"/>
            <rFont val="Tahoma"/>
            <family val="2"/>
            <charset val="238"/>
          </rPr>
          <t xml:space="preserve">
Bez oddělovače mezi oblastmi! resp. je tam mezera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38"/>
          </rPr>
          <t>synek:</t>
        </r>
        <r>
          <rPr>
            <sz val="9"/>
            <color indexed="81"/>
            <rFont val="Tahoma"/>
            <family val="2"/>
            <charset val="238"/>
          </rPr>
          <t xml:space="preserve">
nebo musíte hodnoty z průniku odečíst</t>
        </r>
      </text>
    </comment>
  </commentList>
</comments>
</file>

<file path=xl/sharedStrings.xml><?xml version="1.0" encoding="utf-8"?>
<sst xmlns="http://schemas.openxmlformats.org/spreadsheetml/2006/main" count="1126" uniqueCount="513">
  <si>
    <t>Obsah</t>
  </si>
  <si>
    <t>Číselné řady (geom.)</t>
  </si>
  <si>
    <t>Absolutní a relativní odkazy</t>
  </si>
  <si>
    <t>Úpravy&gt;Vyplnit(2.ikona)</t>
  </si>
  <si>
    <t xml:space="preserve">1) změny ve vzorcích s relativními odkazy při kopírování (přesouvání) </t>
  </si>
  <si>
    <t xml:space="preserve">2) změny ve vzorcích s absolutními odkazy při kopírování (přesouvání) </t>
  </si>
  <si>
    <t xml:space="preserve">2) změny ve vzorcích s kombinovanými odkazy při kopírování (přesouvání) </t>
  </si>
  <si>
    <t>3) součty - různé argumenty</t>
  </si>
  <si>
    <t>Řazení</t>
  </si>
  <si>
    <t>Jméno</t>
  </si>
  <si>
    <t>příjmení</t>
  </si>
  <si>
    <t>město</t>
  </si>
  <si>
    <t>váha</t>
  </si>
  <si>
    <t>výška</t>
  </si>
  <si>
    <t>věk</t>
  </si>
  <si>
    <t>Adam</t>
  </si>
  <si>
    <t>Krátký</t>
  </si>
  <si>
    <t>Brno</t>
  </si>
  <si>
    <t>Marie</t>
  </si>
  <si>
    <t>Dokonalá</t>
  </si>
  <si>
    <t>Boskovice</t>
  </si>
  <si>
    <t>Gustav</t>
  </si>
  <si>
    <t>Hutý</t>
  </si>
  <si>
    <t>Blansko</t>
  </si>
  <si>
    <t>Hana</t>
  </si>
  <si>
    <t>Kvapivá</t>
  </si>
  <si>
    <t>Jan</t>
  </si>
  <si>
    <t>Ťoupek</t>
  </si>
  <si>
    <t>Eva</t>
  </si>
  <si>
    <t>Dlouhá</t>
  </si>
  <si>
    <t xml:space="preserve">Zrušit opakující se data v seznamu (např. sloupec město) </t>
  </si>
  <si>
    <t>Jana</t>
  </si>
  <si>
    <t>Pracovitá</t>
  </si>
  <si>
    <t>Zkopírovat do pomocného sloupce</t>
  </si>
  <si>
    <t>Řídká</t>
  </si>
  <si>
    <t>Záložka Data &gt; Datové nástroje &gt; Odebrat duplicity</t>
  </si>
  <si>
    <t>Anna</t>
  </si>
  <si>
    <t>Levická</t>
  </si>
  <si>
    <t>Chňoupková</t>
  </si>
  <si>
    <t>Řazení dat podle vlastního seznamu:</t>
  </si>
  <si>
    <t>Jiří</t>
  </si>
  <si>
    <t>Silný</t>
  </si>
  <si>
    <t>Vybrat celou tabulku!</t>
  </si>
  <si>
    <t>Diana</t>
  </si>
  <si>
    <t>Lenivá</t>
  </si>
  <si>
    <t>Záložka Data &gt;  Seřadit a filtrovat &gt; Seřadit</t>
  </si>
  <si>
    <t>Iva</t>
  </si>
  <si>
    <t>Malá</t>
  </si>
  <si>
    <t>Data obsahují záhlaví</t>
  </si>
  <si>
    <t>Lavický</t>
  </si>
  <si>
    <t>Seřadit podle</t>
  </si>
  <si>
    <t>Nerád</t>
  </si>
  <si>
    <t>Způsob řazení</t>
  </si>
  <si>
    <t>Slabá</t>
  </si>
  <si>
    <t>Adamov</t>
  </si>
  <si>
    <t>Pořadí (vlastní seznam...)</t>
  </si>
  <si>
    <t>Otto</t>
  </si>
  <si>
    <t>Velký</t>
  </si>
  <si>
    <t>Aš</t>
  </si>
  <si>
    <t>Přidat úroveň</t>
  </si>
  <si>
    <t>Sýkorová</t>
  </si>
  <si>
    <t>Kasalová</t>
  </si>
  <si>
    <t>Beroun</t>
  </si>
  <si>
    <t>Potupná</t>
  </si>
  <si>
    <t>Bratislava</t>
  </si>
  <si>
    <t>Pavel</t>
  </si>
  <si>
    <t>Lopucha</t>
  </si>
  <si>
    <t>Břeclav</t>
  </si>
  <si>
    <t>Frída</t>
  </si>
  <si>
    <t>Bystřice</t>
  </si>
  <si>
    <t>Hodná</t>
  </si>
  <si>
    <t>Kolín</t>
  </si>
  <si>
    <t>Korecký</t>
  </si>
  <si>
    <t>Libová</t>
  </si>
  <si>
    <t>Olomouc</t>
  </si>
  <si>
    <t>Líbivá</t>
  </si>
  <si>
    <t>Zlobivý</t>
  </si>
  <si>
    <t>Pardubice</t>
  </si>
  <si>
    <t>Halamová</t>
  </si>
  <si>
    <t>Novák</t>
  </si>
  <si>
    <t>Plzeň</t>
  </si>
  <si>
    <t>Stará</t>
  </si>
  <si>
    <t>Praha</t>
  </si>
  <si>
    <t>Krákora</t>
  </si>
  <si>
    <t>Pažout</t>
  </si>
  <si>
    <t>Prostějov</t>
  </si>
  <si>
    <t>Hluchý</t>
  </si>
  <si>
    <t>Svitavy</t>
  </si>
  <si>
    <t>Široká</t>
  </si>
  <si>
    <t>Znojmo</t>
  </si>
  <si>
    <t>Opatrný</t>
  </si>
  <si>
    <t>Židlochovice</t>
  </si>
  <si>
    <t>Nadrchalová</t>
  </si>
  <si>
    <t>Dynamické vyplňování</t>
  </si>
  <si>
    <t>Jarda Synek synek@seznam.cz</t>
  </si>
  <si>
    <t>Jarda</t>
  </si>
  <si>
    <t>Synek</t>
  </si>
  <si>
    <t>synek@seznam.cz</t>
  </si>
  <si>
    <t>Jan Havel havel@gmail.com</t>
  </si>
  <si>
    <t>Jitka Malá mala@yahoo.com</t>
  </si>
  <si>
    <t>Jitka</t>
  </si>
  <si>
    <t>Hana Gabrielová gabi@email.cz</t>
  </si>
  <si>
    <t>Eva Rolná evik@gmail.com</t>
  </si>
  <si>
    <t>Jiří Visinger visinger@tiscali.cz</t>
  </si>
  <si>
    <t>Hans Gruber gruber@snaper.com</t>
  </si>
  <si>
    <t>Hans</t>
  </si>
  <si>
    <t>První sloupec rozdělím podle požadavků</t>
  </si>
  <si>
    <t>Přejděte na buňku ve které máte jméno (nelze označit více buněk dynamické doplňování nezvládne, pouze jednu buňku).</t>
  </si>
  <si>
    <t>Data skupina &gt; Datové nástroje &gt; Dynamické doplňování - Jména se vyplní automaticky. Pokračujte pro příjmení a email.</t>
  </si>
  <si>
    <t>nebo Domů &gt; Úpravy &gt; Vyplnit &gt; Dynamické doplňování</t>
  </si>
  <si>
    <t>CTRL + E</t>
  </si>
  <si>
    <t>Záměna jména a příjmení, iniciály (pomocí dynamického doplňování)</t>
  </si>
  <si>
    <t>Synek Jarda</t>
  </si>
  <si>
    <t>Jarda Synek</t>
  </si>
  <si>
    <t>JS</t>
  </si>
  <si>
    <t>Havel Jan</t>
  </si>
  <si>
    <t>Jan Havel</t>
  </si>
  <si>
    <t>JH</t>
  </si>
  <si>
    <t>Domů &gt; Úpravy &gt; vlevo uprostřed (šipka dolů)</t>
  </si>
  <si>
    <t>Malá Jitka</t>
  </si>
  <si>
    <t>Jitka Malá</t>
  </si>
  <si>
    <t>JM</t>
  </si>
  <si>
    <t>Gabrielová Hana</t>
  </si>
  <si>
    <t>Hana Gabrielová</t>
  </si>
  <si>
    <t>HG</t>
  </si>
  <si>
    <t>Rolná Eva</t>
  </si>
  <si>
    <t>Eva Rolná</t>
  </si>
  <si>
    <t>ER</t>
  </si>
  <si>
    <t>Visinger Jiří</t>
  </si>
  <si>
    <t>Jiří Visinger</t>
  </si>
  <si>
    <t>JV</t>
  </si>
  <si>
    <t>Gruber Hans</t>
  </si>
  <si>
    <t>Hans Gruber</t>
  </si>
  <si>
    <t>Odkazovací operátory</t>
  </si>
  <si>
    <t>Průnik</t>
  </si>
  <si>
    <t>=SUMA(C3:C5 B4:D4)</t>
  </si>
  <si>
    <t>=SUMA(D9:E12 B10:G11)</t>
  </si>
  <si>
    <t>Sjednocení</t>
  </si>
  <si>
    <t>=SUMA(B17:B19;D17:D19)</t>
  </si>
  <si>
    <t>=SUMA(B23:B26;C23:G23)</t>
  </si>
  <si>
    <t>pozor! buňka nemůže být v obou výběrech!</t>
  </si>
  <si>
    <t>Mocnina, odmocnina</t>
  </si>
  <si>
    <t>=B3^2</t>
  </si>
  <si>
    <t>druhá mocnina</t>
  </si>
  <si>
    <t>PALT + 3 (alfanum)</t>
  </si>
  <si>
    <t>ALT + 94</t>
  </si>
  <si>
    <t>=POWER(B4;4)</t>
  </si>
  <si>
    <t>čtvrtá mocnina</t>
  </si>
  <si>
    <t>=ODMOCNINA(B5)</t>
  </si>
  <si>
    <t>druhá odmocnina</t>
  </si>
  <si>
    <t>=POWER(B6;1/3)</t>
  </si>
  <si>
    <t>třetí odmocnina</t>
  </si>
  <si>
    <t>Použití stylu buňky</t>
  </si>
  <si>
    <t>Označíme buňku nebo oblast, na kterou chceme styl aplikovat</t>
  </si>
  <si>
    <t>Domů--&gt;Styly--&gt;Styly bunky a vybereme styl</t>
  </si>
  <si>
    <t>Př.: použijte na tabulku - sloupec Vzdělánín styl špatně</t>
  </si>
  <si>
    <t>RC</t>
  </si>
  <si>
    <t>Narozen</t>
  </si>
  <si>
    <t>Příjmy</t>
  </si>
  <si>
    <t>Výdaje</t>
  </si>
  <si>
    <t>Vzdělání</t>
  </si>
  <si>
    <t>Přibližný věk</t>
  </si>
  <si>
    <t>Výsledná daň</t>
  </si>
  <si>
    <t>RC_641025/1856</t>
  </si>
  <si>
    <t>Střední odborné</t>
  </si>
  <si>
    <t>RC_855721/5566</t>
  </si>
  <si>
    <t>Žádné</t>
  </si>
  <si>
    <t>RC_820502/1026</t>
  </si>
  <si>
    <t>RC_620302/0230</t>
  </si>
  <si>
    <t>Základní</t>
  </si>
  <si>
    <t>RC_631008/8994</t>
  </si>
  <si>
    <t>Střední všeobecné</t>
  </si>
  <si>
    <t>RC_935123/9790</t>
  </si>
  <si>
    <t>Vysokoškolské</t>
  </si>
  <si>
    <t>RC_760615/0542</t>
  </si>
  <si>
    <t>RC_755217/1522</t>
  </si>
  <si>
    <t>RC_806208/9044</t>
  </si>
  <si>
    <t>RC_905516/9172</t>
  </si>
  <si>
    <t>RC_860225/4802</t>
  </si>
  <si>
    <t>RC_935409/6134</t>
  </si>
  <si>
    <t>RC_745727/4274</t>
  </si>
  <si>
    <t>RC_790416/3284</t>
  </si>
  <si>
    <t>RC_560915/2794</t>
  </si>
  <si>
    <t>RC_945721/2420</t>
  </si>
  <si>
    <t>RC_886126/2952</t>
  </si>
  <si>
    <t>RC_606012/9676</t>
  </si>
  <si>
    <t>RC_561231/6942</t>
  </si>
  <si>
    <t>RC_551012/3018</t>
  </si>
  <si>
    <t>RC_730824/1122</t>
  </si>
  <si>
    <t>RC_930416/0990</t>
  </si>
  <si>
    <t>RC_690624/4538</t>
  </si>
  <si>
    <t>RC_701118/0362</t>
  </si>
  <si>
    <t>RC_860811/3084</t>
  </si>
  <si>
    <t>RC_926004/6886</t>
  </si>
  <si>
    <t>RC_696122/7116</t>
  </si>
  <si>
    <t>RC_580522/9366</t>
  </si>
  <si>
    <t>RC_586120/1424</t>
  </si>
  <si>
    <t>RC_860706/6070</t>
  </si>
  <si>
    <t>RC_931029/5440</t>
  </si>
  <si>
    <t>RC_575330/4656</t>
  </si>
  <si>
    <t>RC_615526/4826</t>
  </si>
  <si>
    <t>RC_920503/3930</t>
  </si>
  <si>
    <t>RC_666204/9756</t>
  </si>
  <si>
    <t>RC_565101/2288</t>
  </si>
  <si>
    <t>RC_635526/1888</t>
  </si>
  <si>
    <t>RC_755304/3260</t>
  </si>
  <si>
    <t>RC_791120/1640</t>
  </si>
  <si>
    <t>RC_905823/1312</t>
  </si>
  <si>
    <t>RC_610511/7142</t>
  </si>
  <si>
    <t>RC_895718/4114</t>
  </si>
  <si>
    <t>RC_780929/5250</t>
  </si>
  <si>
    <t>RC_855818/4334</t>
  </si>
  <si>
    <t>RC_875310/6922</t>
  </si>
  <si>
    <t>RC_910218/3590</t>
  </si>
  <si>
    <t>RC_930428/5530</t>
  </si>
  <si>
    <t>RC_890301/0242</t>
  </si>
  <si>
    <t>RC_735905/6926</t>
  </si>
  <si>
    <t>RC_710331/4650</t>
  </si>
  <si>
    <t>RC_725911/5096</t>
  </si>
  <si>
    <t>RC_641016/8240</t>
  </si>
  <si>
    <t>RC_650626/3994</t>
  </si>
  <si>
    <t>RC_911111/5968</t>
  </si>
  <si>
    <t>RC_610528/2134</t>
  </si>
  <si>
    <t>RC_635128/6604</t>
  </si>
  <si>
    <t>RC_620930/3024</t>
  </si>
  <si>
    <t>RC_690420/7776</t>
  </si>
  <si>
    <t>RC_596122/3642</t>
  </si>
  <si>
    <t>RC_741231/9000</t>
  </si>
  <si>
    <t>RC_705629/5026</t>
  </si>
  <si>
    <t>RC_550719/1806</t>
  </si>
  <si>
    <t>RC_920427/8328</t>
  </si>
  <si>
    <t>RC_765705/5474</t>
  </si>
  <si>
    <t>RC_781124/9600</t>
  </si>
  <si>
    <t>RC_796218/9436</t>
  </si>
  <si>
    <t>RC_750521/5344</t>
  </si>
  <si>
    <t>RC_596114/2896</t>
  </si>
  <si>
    <t>RC_655112/3176</t>
  </si>
  <si>
    <t>RC_830110/2288</t>
  </si>
  <si>
    <t>RC_731226/6142</t>
  </si>
  <si>
    <t>RC_875115/9710</t>
  </si>
  <si>
    <t>RC_761212/8774</t>
  </si>
  <si>
    <t>RC_855416/2550</t>
  </si>
  <si>
    <t>RC_696222/0062</t>
  </si>
  <si>
    <t>RC_566225/1942</t>
  </si>
  <si>
    <t>RC_625328/8850</t>
  </si>
  <si>
    <t>RC_845426/7604</t>
  </si>
  <si>
    <t>RC_655216/9664</t>
  </si>
  <si>
    <t>RC_695119/2332</t>
  </si>
  <si>
    <t>RC_635130/9210</t>
  </si>
  <si>
    <t>RC_785420/0832</t>
  </si>
  <si>
    <t>RC_625710/7630</t>
  </si>
  <si>
    <t>RC_556027/4224</t>
  </si>
  <si>
    <t>RC_700110/4666</t>
  </si>
  <si>
    <t>RC_836015/6884</t>
  </si>
  <si>
    <t>RC_561217/5370</t>
  </si>
  <si>
    <t>RC_606112/0724</t>
  </si>
  <si>
    <t>RC_790202/4456</t>
  </si>
  <si>
    <t>RC_665531/2998</t>
  </si>
  <si>
    <t>RC_690517/3970</t>
  </si>
  <si>
    <t>RC_885611/4754</t>
  </si>
  <si>
    <t>RC_800402/6690</t>
  </si>
  <si>
    <t>RC_720323/9968</t>
  </si>
  <si>
    <t>RC_670307/9942</t>
  </si>
  <si>
    <t>RC_770330/7942</t>
  </si>
  <si>
    <t>RC_790918/5530</t>
  </si>
  <si>
    <t>RC_640426/7826</t>
  </si>
  <si>
    <t>RC_720228/4656</t>
  </si>
  <si>
    <t>RC_895208/6930</t>
  </si>
  <si>
    <t>Použití stylu tabulky</t>
  </si>
  <si>
    <t>Klepneme na tabulku na kterou chceme aplikovat styl, program odhadne rozsah tabulky (pozor - konce tabulky musí být prázdné sloupce)</t>
  </si>
  <si>
    <t>Domů--&gt;Styly--&gt;Formátovat jako tabulku a vybereme styl (pokud vybíráme styl PTM lze zachovat původní formátování)</t>
  </si>
  <si>
    <t>Př.: použijte na tabulku níže styl tabulky 15 středně sytá</t>
  </si>
  <si>
    <t>Vlastní číselný formát buňky</t>
  </si>
  <si>
    <t>Upravte formát u výměry tak, aby byla hodnota uvedena s příslušnou jednotkou (zde ha)</t>
  </si>
  <si>
    <t>Výnosy obilovin zobrazte s jednotkou q</t>
  </si>
  <si>
    <t>U prvního a druhého sloupce nastavte odsazení od levého okraje na 2 (px)</t>
  </si>
  <si>
    <t>Celkovou výměru zaokrouhlete na celé číslo</t>
  </si>
  <si>
    <t>Výnos obilovin zaokrouhlete na dvě des. místa</t>
  </si>
  <si>
    <t>Rok 2001</t>
  </si>
  <si>
    <t xml:space="preserve">Místo </t>
  </si>
  <si>
    <t>Výměra</t>
  </si>
  <si>
    <t>Oves</t>
  </si>
  <si>
    <t>Pšenice</t>
  </si>
  <si>
    <t>Ječmen</t>
  </si>
  <si>
    <t>Žito</t>
  </si>
  <si>
    <t>Celkem</t>
  </si>
  <si>
    <t>Újezd</t>
  </si>
  <si>
    <t>Brázda</t>
  </si>
  <si>
    <t>Nohavice</t>
  </si>
  <si>
    <t>Kulatá</t>
  </si>
  <si>
    <t>Kostomlaty</t>
  </si>
  <si>
    <t>Pojmy</t>
  </si>
  <si>
    <t>Buňka</t>
  </si>
  <si>
    <t>Adresa</t>
  </si>
  <si>
    <t>Absolutní adresa</t>
  </si>
  <si>
    <t>Relativní adresa</t>
  </si>
  <si>
    <t>Odkaz (na buňku)</t>
  </si>
  <si>
    <t>Oblast</t>
  </si>
  <si>
    <t>vzorec (začíná "=")</t>
  </si>
  <si>
    <t>Funkce (suma, průměr, počet, počet2, max, mun)</t>
  </si>
  <si>
    <t>=suma</t>
  </si>
  <si>
    <t>=průměr</t>
  </si>
  <si>
    <t>=počet</t>
  </si>
  <si>
    <t>=počet2</t>
  </si>
  <si>
    <t>=max</t>
  </si>
  <si>
    <t>=min</t>
  </si>
  <si>
    <t>Výpočet DPH a ceny s DPH zboží (spotřebičů).</t>
  </si>
  <si>
    <t>Název spotřebiče</t>
  </si>
  <si>
    <t>Cena zboží</t>
  </si>
  <si>
    <t>Celková cena</t>
  </si>
  <si>
    <t>bez DPH</t>
  </si>
  <si>
    <t xml:space="preserve"> DPH</t>
  </si>
  <si>
    <t>s DPH</t>
  </si>
  <si>
    <t>Pračka Whirpool XYZ</t>
  </si>
  <si>
    <t>LCD Samsung 1200</t>
  </si>
  <si>
    <t>Žehlička Eta 900</t>
  </si>
  <si>
    <t>Myčka BOSCH 230</t>
  </si>
  <si>
    <t>DVD přehrávač</t>
  </si>
  <si>
    <t>Vysavač ETA super</t>
  </si>
  <si>
    <t>CELKEM</t>
  </si>
  <si>
    <t>´=</t>
  </si>
  <si>
    <t>Matematické výrazy- zápis v tabulkovém kalkulátoru</t>
  </si>
  <si>
    <t>Přednost matematických operací!!</t>
  </si>
  <si>
    <r>
      <rPr>
        <sz val="10"/>
        <color rgb="FF7030A0"/>
        <rFont val="Arial"/>
        <family val="2"/>
        <charset val="238"/>
      </rPr>
      <t>ABS</t>
    </r>
    <r>
      <rPr>
        <sz val="11"/>
        <color theme="1"/>
        <rFont val="Calibri"/>
        <family val="2"/>
        <charset val="238"/>
        <scheme val="minor"/>
      </rPr>
      <t xml:space="preserve"> - absolutní</t>
    </r>
  </si>
  <si>
    <t>vnořená funkce</t>
  </si>
  <si>
    <t>x</t>
  </si>
  <si>
    <t>Výraz 1</t>
  </si>
  <si>
    <t>Výraz 2</t>
  </si>
  <si>
    <t>Výraz 3</t>
  </si>
  <si>
    <t>Výraz 4</t>
  </si>
  <si>
    <t>Výraz 5</t>
  </si>
  <si>
    <t>Výraz 6</t>
  </si>
  <si>
    <t>Výraz 7</t>
  </si>
  <si>
    <t>Výraz 8</t>
  </si>
  <si>
    <t>Výraz 9</t>
  </si>
  <si>
    <t>Výraz 10</t>
  </si>
  <si>
    <t>(2+x)/3</t>
  </si>
  <si>
    <t>2x/(x+3)</t>
  </si>
  <si>
    <t>(x-10)/ (x+1)+3</t>
  </si>
  <si>
    <t>|x|</t>
  </si>
  <si>
    <t>|(x-10)/2|</t>
  </si>
  <si>
    <t>odm.(x+1)/2</t>
  </si>
  <si>
    <t>(x+4)na 3 / odm. (X+10)</t>
  </si>
  <si>
    <t>odm. Z (x+10)na 4 -1</t>
  </si>
  <si>
    <t>(odm. (X+10) -x) na 5</t>
  </si>
  <si>
    <t>Výpočet měsíční mzdy – zjednodušená varianta</t>
  </si>
  <si>
    <t>KDYŽ</t>
  </si>
  <si>
    <t>Příjmení</t>
  </si>
  <si>
    <t>Hodinová</t>
  </si>
  <si>
    <t>Počet</t>
  </si>
  <si>
    <t xml:space="preserve">Hrubá </t>
  </si>
  <si>
    <t>Zdrav. pojištění</t>
  </si>
  <si>
    <t>Sociál. pojištění</t>
  </si>
  <si>
    <t>Základ</t>
  </si>
  <si>
    <t xml:space="preserve">Nezdanitelná </t>
  </si>
  <si>
    <t>Daň</t>
  </si>
  <si>
    <t xml:space="preserve">Čistá </t>
  </si>
  <si>
    <t>mzda</t>
  </si>
  <si>
    <t>hodin</t>
  </si>
  <si>
    <t>daně</t>
  </si>
  <si>
    <t>částka</t>
  </si>
  <si>
    <t>Vinický Karel</t>
  </si>
  <si>
    <t>XYZ</t>
  </si>
  <si>
    <t>Čistotná Jiřina</t>
  </si>
  <si>
    <t>vrátný</t>
  </si>
  <si>
    <t>Brácha</t>
  </si>
  <si>
    <t>Výlet = cestovné +zoo + hrad + libov. atrakce</t>
  </si>
  <si>
    <t>Věk</t>
  </si>
  <si>
    <t>Cestovné</t>
  </si>
  <si>
    <t>ZOO</t>
  </si>
  <si>
    <t>Hrad</t>
  </si>
  <si>
    <t>Atrakce</t>
  </si>
  <si>
    <t>Plnoletý?</t>
  </si>
  <si>
    <t>Atrakce - na 4 skupiny</t>
  </si>
  <si>
    <t>Horáková Ludmila</t>
  </si>
  <si>
    <t xml:space="preserve">Do 10 let </t>
  </si>
  <si>
    <t>Do 10 let</t>
  </si>
  <si>
    <t>Hořečková Anna</t>
  </si>
  <si>
    <t>Ostatní</t>
  </si>
  <si>
    <t>od 10 až 25</t>
  </si>
  <si>
    <t>Hrozný Aleš</t>
  </si>
  <si>
    <t>od 25 až 50</t>
  </si>
  <si>
    <t>Husák Evžen</t>
  </si>
  <si>
    <t>od 50 a více</t>
  </si>
  <si>
    <t>Chatrná Julie</t>
  </si>
  <si>
    <t>Do 6 let</t>
  </si>
  <si>
    <t>zdarma</t>
  </si>
  <si>
    <t>Chlubný Jan</t>
  </si>
  <si>
    <t>od 6 do 18 let</t>
  </si>
  <si>
    <t>Novák Dominik</t>
  </si>
  <si>
    <t>Novák František</t>
  </si>
  <si>
    <t>Novotný Karel</t>
  </si>
  <si>
    <t>Sedláková Hana</t>
  </si>
  <si>
    <t>Důchodci nad 60 let</t>
  </si>
  <si>
    <t>Světlá Petra</t>
  </si>
  <si>
    <t>mládež do 15 let</t>
  </si>
  <si>
    <t>Zemánek Lukáš</t>
  </si>
  <si>
    <t>PRŮZKUM VEŘEJNÉHO MÍNĚNÍ</t>
  </si>
  <si>
    <t>VOLBY DO PARLAMENTU ČR</t>
  </si>
  <si>
    <t>BOSKOVICE</t>
  </si>
  <si>
    <t>POLITICKÁ STRANA</t>
  </si>
  <si>
    <t>POČET HLASŮ</t>
  </si>
  <si>
    <t>ZELENÍ</t>
  </si>
  <si>
    <t>KDU-ČSL</t>
  </si>
  <si>
    <t>ODS</t>
  </si>
  <si>
    <t>ČSSD</t>
  </si>
  <si>
    <t>ANO</t>
  </si>
  <si>
    <t>DALŠÍ</t>
  </si>
  <si>
    <t>Výpočet průměru z jiného listu (seznam)</t>
  </si>
  <si>
    <t>Průměrná známka</t>
  </si>
  <si>
    <t>Využij textové funkce a RČ a rozhodni, zda se jedná o muže nebo o ženu (sloupec G) - do sloupce uveď buď M nebo Ž (pomocí funkce KDYŽ)</t>
  </si>
  <si>
    <t>Urči přibližný věk OSVČ</t>
  </si>
  <si>
    <t>Seřaď osoby podle příjmů od nejvyššího po nejnižší</t>
  </si>
  <si>
    <t>Žena/Muž</t>
  </si>
  <si>
    <r>
      <t xml:space="preserve">Vložení obsahu schránky pomocí </t>
    </r>
    <r>
      <rPr>
        <b/>
        <sz val="14"/>
        <color theme="1"/>
        <rFont val="Calibri"/>
        <family val="2"/>
        <charset val="238"/>
        <scheme val="minor"/>
      </rPr>
      <t>Vložit jinak</t>
    </r>
  </si>
  <si>
    <t>tabulka 1</t>
  </si>
  <si>
    <t>1. kvartál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</si>
  <si>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</si>
  <si>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</si>
  <si>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</si>
  <si>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</si>
  <si>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</si>
  <si>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</si>
  <si>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</si>
  <si>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</si>
  <si>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</si>
  <si>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</si>
  <si>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</si>
  <si>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</si>
  <si>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Přípravna</t>
  </si>
  <si>
    <t>Strojovna</t>
  </si>
  <si>
    <t>Lakovna</t>
  </si>
  <si>
    <t>Montáž</t>
  </si>
  <si>
    <t>Zaokrouhli hodnoty v tabulce na dvě des. místa</t>
  </si>
  <si>
    <t>Sečti hodnoty za jednotlivé provozy (sl. V - CELKEM)</t>
  </si>
  <si>
    <t>Zkopíruj tabulku pod tabulku 2 a poděl hodnoty v tabulce 1 koeficienty z tabulky 2</t>
  </si>
  <si>
    <t>tabulka 2</t>
  </si>
  <si>
    <t>Součet
průměr</t>
  </si>
  <si>
    <t>Absolutní
odkaz</t>
  </si>
  <si>
    <t>průsečík příslušného sloupce a řádku</t>
  </si>
  <si>
    <t>označení znakem sloupce a číslem řádku - např. B9</t>
  </si>
  <si>
    <t>např. B5 - mění se při kopírování apod.</t>
  </si>
  <si>
    <t>např. $B$5 - nemění se při kopírování apod.</t>
  </si>
  <si>
    <t>levá horní buňka : pravá dolní buňka</t>
  </si>
  <si>
    <t>=suma(A1:B7)</t>
  </si>
  <si>
    <t>=průměr(A3:C9)</t>
  </si>
  <si>
    <t>=počet(D3:D7)</t>
  </si>
  <si>
    <t>=počet2(D3:D7)</t>
  </si>
  <si>
    <t>=max(B3:E10)</t>
  </si>
  <si>
    <t>=min(B3:B25)</t>
  </si>
  <si>
    <t>vložení řádku: CTRL +</t>
  </si>
  <si>
    <t>Hodnota využitá v abs. odkazu - L10</t>
  </si>
  <si>
    <t>=suma(M:M)</t>
  </si>
  <si>
    <t>=suma(platy)</t>
  </si>
  <si>
    <t>Opakování:</t>
  </si>
  <si>
    <t>=suma(M15:M24)</t>
  </si>
  <si>
    <t>leden</t>
  </si>
  <si>
    <t>únor</t>
  </si>
  <si>
    <t>březen</t>
  </si>
  <si>
    <t>duben</t>
  </si>
  <si>
    <t>květen</t>
  </si>
  <si>
    <t>červen</t>
  </si>
  <si>
    <t>Po</t>
  </si>
  <si>
    <t>Út</t>
  </si>
  <si>
    <t>St</t>
  </si>
  <si>
    <t>Čt</t>
  </si>
  <si>
    <t>Pá</t>
  </si>
  <si>
    <t>So</t>
  </si>
  <si>
    <t>Pondělí</t>
  </si>
  <si>
    <t>Úterý</t>
  </si>
  <si>
    <t>Středa</t>
  </si>
  <si>
    <t>Čtvrtek</t>
  </si>
  <si>
    <t>Pátek</t>
  </si>
  <si>
    <t>Sobota</t>
  </si>
  <si>
    <t>PO</t>
  </si>
  <si>
    <t>ÚT</t>
  </si>
  <si>
    <t>ST</t>
  </si>
  <si>
    <t>ČT</t>
  </si>
  <si>
    <t>PÁ</t>
  </si>
  <si>
    <t>SO</t>
  </si>
  <si>
    <t>PONDĚLÍ</t>
  </si>
  <si>
    <t>ÚTERÝ</t>
  </si>
  <si>
    <t>STŘEDA</t>
  </si>
  <si>
    <t>ČTVRTEK</t>
  </si>
  <si>
    <t>PÁTEK</t>
  </si>
  <si>
    <t>SOBOTA</t>
  </si>
  <si>
    <t>Soubor &gt; Možnosti &gt; Upřesnit &gt; Vlastní seznamy</t>
  </si>
  <si>
    <t>Import seznamu z buněk</t>
  </si>
  <si>
    <t>Zadání seznamu</t>
  </si>
  <si>
    <t>Havel</t>
  </si>
  <si>
    <t>Gabrielová</t>
  </si>
  <si>
    <t>Rolná</t>
  </si>
  <si>
    <t>Visinger</t>
  </si>
  <si>
    <t>Gruber</t>
  </si>
  <si>
    <t>synek@</t>
  </si>
  <si>
    <t>havel@gmail.com</t>
  </si>
  <si>
    <t>malá@yahoo.com</t>
  </si>
  <si>
    <t>gabrielová@email.cz</t>
  </si>
  <si>
    <t>rolná@gmail.com</t>
  </si>
  <si>
    <t>visinger@tiscali.cz</t>
  </si>
  <si>
    <t>gruber@snaper.com</t>
  </si>
  <si>
    <t>havel@</t>
  </si>
  <si>
    <t>malá@</t>
  </si>
  <si>
    <t>gabrielová@</t>
  </si>
  <si>
    <t>rolná@</t>
  </si>
  <si>
    <t>visinger@</t>
  </si>
  <si>
    <t>gruber@</t>
  </si>
  <si>
    <t>seznam.cz</t>
  </si>
  <si>
    <t>gmail.com</t>
  </si>
  <si>
    <t>yahoo.com</t>
  </si>
  <si>
    <t>email.cz</t>
  </si>
  <si>
    <t>tiscali.cz</t>
  </si>
  <si>
    <t>snaper.com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</si>
</sst>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#,##0.0"/>
    <numFmt numFmtId="165" formatCode="d"/>
    <numFmt numFmtId="166" formatCode="dd"/>
    <numFmt numFmtId="167" formatCode="ddd"/>
    <numFmt numFmtId="168" formatCode="dddd"/>
    <numFmt numFmtId="169" formatCode="m"/>
    <numFmt numFmtId="170" formatCode="mm"/>
    <numFmt numFmtId="171" formatCode="mmm"/>
    <numFmt numFmtId="172" formatCode="mmmm"/>
    <numFmt numFmtId="173" formatCode="yy"/>
    <numFmt numFmtId="174" formatCode="yyyy"/>
    <numFmt numFmtId="175" formatCode="d/\ mmmm\ yyyy"/>
    <numFmt numFmtId="176" formatCode="d/m/yyyy;@"/>
    <numFmt numFmtId="177" formatCode="&quot;datum: &quot;d/\ mm/\ yyyy"/>
    <numFmt numFmtId="179" formatCode="#,##0\ [$Kč-405];[Red]\-#,##0\ [$Kč-405]"/>
    <numFmt numFmtId="180" formatCode="0.0"/>
    <numFmt numFmtId="181" formatCode="0.000"/>
    <numFmt numFmtId="182" formatCode="0.0%"/>
    <numFmt numFmtId="183" formatCode="#,##0.00\ [$Kč-405];[Red]\-#,##0.00\ [$Kč-405]"/>
    <numFmt numFmtId="184" formatCode="&quot; Kč&quot;#,##0.00\ ;&quot; Kč(&quot;#,##0.00\);&quot; Kč-&quot;#\ ;@\ "/>
    <numFmt numFmtId="185" formatCode="_-* #,##0\ [$Kč-405]_-;\-* #,##0\ [$Kč-405]_-;_-* &quot;-&quot;??\ [$Kč-405]_-;_-@_-"/>
    <numFmt numFmtId="189" formatCode="#.00&quot; ha&quot;"/>
    <numFmt numFmtId="190" formatCode="#,##0.0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5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18"/>
        <bgColor indexed="5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7"/>
        <bgColor indexed="59"/>
      </patternFill>
    </fill>
    <fill>
      <patternFill patternType="solid">
        <fgColor indexed="44"/>
        <bgColor indexed="39"/>
      </patternFill>
    </fill>
    <fill>
      <patternFill patternType="solid">
        <fgColor indexed="49"/>
        <bgColor indexed="40"/>
      </patternFill>
    </fill>
    <fill>
      <patternFill patternType="solid">
        <fgColor indexed="33"/>
        <bgColor indexed="28"/>
      </patternFill>
    </fill>
    <fill>
      <patternFill patternType="solid">
        <fgColor indexed="14"/>
        <bgColor indexed="33"/>
      </patternFill>
    </fill>
    <fill>
      <patternFill patternType="solid">
        <fgColor indexed="63"/>
        <bgColor indexed="22"/>
      </patternFill>
    </fill>
    <fill>
      <patternFill patternType="solid">
        <fgColor indexed="54"/>
        <bgColor indexed="55"/>
      </patternFill>
    </fill>
    <fill>
      <patternFill patternType="solid">
        <fgColor rgb="FFFFFF00"/>
        <bgColor indexed="55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6" tint="0.59999389629810485"/>
        <bgColor indexed="55"/>
      </patternFill>
    </fill>
    <fill>
      <patternFill patternType="solid">
        <fgColor indexed="45"/>
        <bgColor indexed="29"/>
      </patternFill>
    </fill>
    <fill>
      <patternFill patternType="solid">
        <fgColor rgb="FFFFFF00"/>
        <bgColor indexed="49"/>
      </patternFill>
    </fill>
    <fill>
      <patternFill patternType="solid">
        <fgColor indexed="27"/>
        <bgColor indexed="42"/>
      </patternFill>
    </fill>
    <fill>
      <patternFill patternType="solid">
        <fgColor indexed="39"/>
        <bgColor indexed="44"/>
      </patternFill>
    </fill>
    <fill>
      <patternFill patternType="solid">
        <fgColor indexed="59"/>
        <bgColor indexed="58"/>
      </patternFill>
    </fill>
    <fill>
      <patternFill patternType="solid">
        <fgColor theme="9" tint="0.79998168889431442"/>
        <bgColor indexed="4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63"/>
      </patternFill>
    </fill>
    <fill>
      <patternFill patternType="solid">
        <fgColor indexed="41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184" fontId="13" fillId="0" borderId="0" applyFill="0" applyBorder="0" applyAlignment="0" applyProtection="0"/>
    <xf numFmtId="0" fontId="1" fillId="0" borderId="0"/>
    <xf numFmtId="0" fontId="1" fillId="0" borderId="0">
      <alignment vertical="top"/>
    </xf>
  </cellStyleXfs>
  <cellXfs count="206">
    <xf numFmtId="0" fontId="0" fillId="0" borderId="0" xfId="0"/>
    <xf numFmtId="0" fontId="7" fillId="0" borderId="0" xfId="4"/>
    <xf numFmtId="0" fontId="4" fillId="0" borderId="0" xfId="0" applyFont="1"/>
    <xf numFmtId="0" fontId="8" fillId="0" borderId="0" xfId="0" applyFont="1"/>
    <xf numFmtId="0" fontId="0" fillId="5" borderId="0" xfId="0" applyFill="1"/>
    <xf numFmtId="2" fontId="0" fillId="0" borderId="0" xfId="0" applyNumberFormat="1"/>
    <xf numFmtId="0" fontId="9" fillId="0" borderId="0" xfId="0" applyFont="1"/>
    <xf numFmtId="0" fontId="10" fillId="0" borderId="0" xfId="0" applyFont="1"/>
    <xf numFmtId="0" fontId="0" fillId="6" borderId="0" xfId="0" applyFill="1"/>
    <xf numFmtId="0" fontId="11" fillId="7" borderId="0" xfId="0" applyFont="1" applyFill="1" applyAlignment="1">
      <alignment horizontal="center"/>
    </xf>
    <xf numFmtId="0" fontId="11" fillId="7" borderId="0" xfId="0" quotePrefix="1" applyFont="1" applyFill="1"/>
    <xf numFmtId="0" fontId="11" fillId="7" borderId="0" xfId="0" applyFont="1" applyFill="1"/>
    <xf numFmtId="0" fontId="0" fillId="8" borderId="0" xfId="0" applyFill="1"/>
    <xf numFmtId="0" fontId="0" fillId="0" borderId="0" xfId="0" applyFill="1"/>
    <xf numFmtId="0" fontId="11" fillId="7" borderId="0" xfId="0" applyFont="1" applyFill="1" applyAlignment="1">
      <alignment horizontal="left"/>
    </xf>
    <xf numFmtId="0" fontId="12" fillId="0" borderId="0" xfId="0" applyFont="1"/>
    <xf numFmtId="0" fontId="0" fillId="0" borderId="0" xfId="0" quotePrefix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9" borderId="1" xfId="2" applyFont="1" applyFill="1" applyBorder="1"/>
    <xf numFmtId="0" fontId="6" fillId="4" borderId="1" xfId="3" applyBorder="1"/>
    <xf numFmtId="0" fontId="0" fillId="3" borderId="1" xfId="2" applyFont="1" applyFill="1" applyBorder="1"/>
    <xf numFmtId="0" fontId="2" fillId="2" borderId="1" xfId="1" applyBorder="1"/>
    <xf numFmtId="0" fontId="0" fillId="0" borderId="0" xfId="0" applyBorder="1" applyAlignment="1">
      <alignment vertical="top"/>
    </xf>
    <xf numFmtId="164" fontId="0" fillId="0" borderId="0" xfId="0" applyNumberFormat="1" applyBorder="1" applyAlignment="1">
      <alignment vertical="top"/>
    </xf>
    <xf numFmtId="165" fontId="0" fillId="0" borderId="0" xfId="0" applyNumberFormat="1" applyBorder="1" applyAlignment="1">
      <alignment vertical="top"/>
    </xf>
    <xf numFmtId="166" fontId="0" fillId="0" borderId="0" xfId="0" applyNumberFormat="1" applyBorder="1" applyAlignment="1">
      <alignment vertical="top"/>
    </xf>
    <xf numFmtId="167" fontId="0" fillId="0" borderId="0" xfId="0" applyNumberFormat="1" applyBorder="1" applyAlignment="1">
      <alignment vertical="top"/>
    </xf>
    <xf numFmtId="168" fontId="0" fillId="0" borderId="0" xfId="0" applyNumberFormat="1" applyBorder="1" applyAlignment="1">
      <alignment vertical="top"/>
    </xf>
    <xf numFmtId="169" fontId="0" fillId="0" borderId="0" xfId="0" applyNumberFormat="1" applyBorder="1" applyAlignment="1">
      <alignment vertical="top"/>
    </xf>
    <xf numFmtId="170" fontId="0" fillId="0" borderId="0" xfId="0" applyNumberFormat="1" applyBorder="1" applyAlignment="1">
      <alignment vertical="top"/>
    </xf>
    <xf numFmtId="171" fontId="0" fillId="0" borderId="0" xfId="0" applyNumberFormat="1" applyBorder="1" applyAlignment="1">
      <alignment vertical="top"/>
    </xf>
    <xf numFmtId="172" fontId="0" fillId="0" borderId="0" xfId="0" applyNumberFormat="1" applyBorder="1" applyAlignment="1">
      <alignment vertical="top"/>
    </xf>
    <xf numFmtId="173" fontId="0" fillId="0" borderId="0" xfId="0" applyNumberFormat="1" applyBorder="1" applyAlignment="1">
      <alignment vertical="top"/>
    </xf>
    <xf numFmtId="174" fontId="0" fillId="0" borderId="0" xfId="0" applyNumberFormat="1" applyBorder="1" applyAlignment="1">
      <alignment vertical="top"/>
    </xf>
    <xf numFmtId="175" fontId="0" fillId="0" borderId="0" xfId="0" applyNumberFormat="1" applyBorder="1" applyAlignment="1">
      <alignment vertical="top"/>
    </xf>
    <xf numFmtId="176" fontId="0" fillId="0" borderId="0" xfId="0" applyNumberFormat="1" applyBorder="1" applyAlignment="1">
      <alignment vertical="top"/>
    </xf>
    <xf numFmtId="177" fontId="0" fillId="0" borderId="0" xfId="0" applyNumberFormat="1" applyBorder="1" applyAlignment="1">
      <alignment vertical="top"/>
    </xf>
    <xf numFmtId="0" fontId="0" fillId="3" borderId="2" xfId="2" applyFont="1" applyFill="1" applyBorder="1"/>
    <xf numFmtId="0" fontId="2" fillId="2" borderId="2" xfId="1" applyBorder="1"/>
    <xf numFmtId="0" fontId="3" fillId="10" borderId="3" xfId="0" applyFont="1" applyFill="1" applyBorder="1"/>
    <xf numFmtId="0" fontId="3" fillId="10" borderId="4" xfId="0" applyFont="1" applyFill="1" applyBorder="1"/>
    <xf numFmtId="0" fontId="0" fillId="11" borderId="3" xfId="0" applyFont="1" applyFill="1" applyBorder="1"/>
    <xf numFmtId="0" fontId="0" fillId="11" borderId="4" xfId="0" applyFont="1" applyFill="1" applyBorder="1"/>
    <xf numFmtId="0" fontId="0" fillId="0" borderId="5" xfId="0" applyFont="1" applyBorder="1"/>
    <xf numFmtId="0" fontId="0" fillId="0" borderId="6" xfId="0" applyFont="1" applyBorder="1"/>
    <xf numFmtId="0" fontId="0" fillId="11" borderId="5" xfId="0" applyFont="1" applyFill="1" applyBorder="1"/>
    <xf numFmtId="0" fontId="0" fillId="11" borderId="6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5" fillId="0" borderId="0" xfId="0" applyFont="1"/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10" xfId="0" applyFont="1" applyFill="1" applyBorder="1" applyAlignment="1">
      <alignment horizontal="right" vertical="center"/>
    </xf>
    <xf numFmtId="0" fontId="8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0" fillId="0" borderId="17" xfId="0" applyNumberFormat="1" applyFill="1" applyBorder="1" applyAlignment="1">
      <alignment horizontal="right" vertical="center"/>
    </xf>
    <xf numFmtId="0" fontId="0" fillId="0" borderId="18" xfId="0" applyNumberFormat="1" applyFill="1" applyBorder="1" applyAlignment="1">
      <alignment horizontal="right" vertical="center"/>
    </xf>
    <xf numFmtId="0" fontId="0" fillId="0" borderId="14" xfId="0" applyNumberFormat="1" applyBorder="1" applyAlignment="1">
      <alignment horizontal="right" vertical="center"/>
    </xf>
    <xf numFmtId="0" fontId="8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0" fillId="0" borderId="22" xfId="0" applyNumberFormat="1" applyFill="1" applyBorder="1" applyAlignment="1">
      <alignment horizontal="right" vertical="center"/>
    </xf>
    <xf numFmtId="0" fontId="0" fillId="0" borderId="21" xfId="0" applyNumberFormat="1" applyFill="1" applyBorder="1" applyAlignment="1">
      <alignment horizontal="right" vertical="center"/>
    </xf>
    <xf numFmtId="0" fontId="0" fillId="0" borderId="20" xfId="0" applyNumberFormat="1" applyBorder="1" applyAlignment="1">
      <alignment horizontal="right" vertical="center"/>
    </xf>
    <xf numFmtId="0" fontId="8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0" fillId="0" borderId="26" xfId="0" applyNumberFormat="1" applyFill="1" applyBorder="1" applyAlignment="1">
      <alignment horizontal="right" vertical="center"/>
    </xf>
    <xf numFmtId="0" fontId="0" fillId="0" borderId="25" xfId="0" applyNumberFormat="1" applyFill="1" applyBorder="1" applyAlignment="1">
      <alignment horizontal="right" vertical="center"/>
    </xf>
    <xf numFmtId="0" fontId="0" fillId="0" borderId="24" xfId="0" applyNumberFormat="1" applyBorder="1" applyAlignment="1">
      <alignment horizontal="right" vertical="center"/>
    </xf>
    <xf numFmtId="0" fontId="14" fillId="0" borderId="0" xfId="5" applyFont="1"/>
    <xf numFmtId="9" fontId="14" fillId="0" borderId="0" xfId="5" applyNumberFormat="1" applyFont="1"/>
    <xf numFmtId="0" fontId="15" fillId="13" borderId="28" xfId="5" applyFont="1" applyFill="1" applyBorder="1" applyAlignment="1">
      <alignment horizontal="center"/>
    </xf>
    <xf numFmtId="9" fontId="15" fillId="14" borderId="28" xfId="5" applyNumberFormat="1" applyFont="1" applyFill="1" applyBorder="1" applyAlignment="1">
      <alignment horizontal="center"/>
    </xf>
    <xf numFmtId="0" fontId="15" fillId="15" borderId="28" xfId="5" applyFont="1" applyFill="1" applyBorder="1" applyAlignment="1">
      <alignment horizontal="center"/>
    </xf>
    <xf numFmtId="0" fontId="15" fillId="12" borderId="28" xfId="5" applyFont="1" applyFill="1" applyBorder="1" applyAlignment="1">
      <alignment horizontal="center"/>
    </xf>
    <xf numFmtId="0" fontId="13" fillId="0" borderId="0" xfId="5"/>
    <xf numFmtId="0" fontId="16" fillId="0" borderId="0" xfId="5" applyFont="1" applyFill="1" applyAlignment="1">
      <alignment horizontal="center"/>
    </xf>
    <xf numFmtId="0" fontId="14" fillId="0" borderId="30" xfId="5" applyFont="1" applyBorder="1"/>
    <xf numFmtId="179" fontId="14" fillId="0" borderId="31" xfId="5" applyNumberFormat="1" applyFont="1" applyBorder="1"/>
    <xf numFmtId="9" fontId="15" fillId="0" borderId="0" xfId="5" applyNumberFormat="1" applyFont="1" applyFill="1" applyAlignment="1">
      <alignment horizontal="center"/>
    </xf>
    <xf numFmtId="179" fontId="14" fillId="0" borderId="30" xfId="5" applyNumberFormat="1" applyFont="1" applyBorder="1"/>
    <xf numFmtId="0" fontId="14" fillId="0" borderId="0" xfId="5" applyFont="1" applyFill="1"/>
    <xf numFmtId="0" fontId="14" fillId="0" borderId="32" xfId="5" applyFont="1" applyBorder="1"/>
    <xf numFmtId="179" fontId="14" fillId="0" borderId="32" xfId="5" applyNumberFormat="1" applyFont="1" applyBorder="1"/>
    <xf numFmtId="0" fontId="14" fillId="0" borderId="33" xfId="5" applyFont="1" applyBorder="1"/>
    <xf numFmtId="179" fontId="15" fillId="0" borderId="34" xfId="5" applyNumberFormat="1" applyFont="1" applyBorder="1"/>
    <xf numFmtId="0" fontId="17" fillId="0" borderId="0" xfId="5" applyFont="1"/>
    <xf numFmtId="0" fontId="18" fillId="0" borderId="0" xfId="5" applyFont="1"/>
    <xf numFmtId="0" fontId="20" fillId="15" borderId="0" xfId="5" applyFont="1" applyFill="1" applyAlignment="1">
      <alignment horizontal="center"/>
    </xf>
    <xf numFmtId="0" fontId="21" fillId="16" borderId="0" xfId="5" applyFont="1" applyFill="1" applyAlignment="1">
      <alignment horizontal="center"/>
    </xf>
    <xf numFmtId="0" fontId="20" fillId="12" borderId="0" xfId="5" applyFont="1" applyFill="1" applyAlignment="1">
      <alignment horizontal="center"/>
    </xf>
    <xf numFmtId="0" fontId="20" fillId="17" borderId="0" xfId="5" applyFont="1" applyFill="1" applyAlignment="1">
      <alignment horizontal="center"/>
    </xf>
    <xf numFmtId="0" fontId="13" fillId="18" borderId="0" xfId="5" applyFont="1" applyFill="1"/>
    <xf numFmtId="0" fontId="20" fillId="19" borderId="0" xfId="5" applyFont="1" applyFill="1" applyAlignment="1">
      <alignment horizontal="center"/>
    </xf>
    <xf numFmtId="0" fontId="20" fillId="20" borderId="0" xfId="5" applyFont="1" applyFill="1" applyAlignment="1">
      <alignment horizontal="center"/>
    </xf>
    <xf numFmtId="0" fontId="20" fillId="21" borderId="0" xfId="5" applyFont="1" applyFill="1" applyAlignment="1">
      <alignment horizontal="center"/>
    </xf>
    <xf numFmtId="0" fontId="20" fillId="22" borderId="0" xfId="5" applyFont="1" applyFill="1" applyAlignment="1">
      <alignment horizontal="center"/>
    </xf>
    <xf numFmtId="0" fontId="20" fillId="23" borderId="0" xfId="5" applyFont="1" applyFill="1" applyAlignment="1">
      <alignment horizontal="center"/>
    </xf>
    <xf numFmtId="0" fontId="20" fillId="24" borderId="0" xfId="5" applyFont="1" applyFill="1" applyAlignment="1">
      <alignment horizontal="center"/>
    </xf>
    <xf numFmtId="0" fontId="13" fillId="0" borderId="0" xfId="5" applyAlignment="1">
      <alignment horizontal="center"/>
    </xf>
    <xf numFmtId="2" fontId="13" fillId="0" borderId="0" xfId="5" applyNumberFormat="1"/>
    <xf numFmtId="0" fontId="13" fillId="0" borderId="0" xfId="5" applyNumberFormat="1"/>
    <xf numFmtId="180" fontId="13" fillId="0" borderId="0" xfId="5" applyNumberFormat="1"/>
    <xf numFmtId="181" fontId="13" fillId="0" borderId="0" xfId="5" applyNumberFormat="1"/>
    <xf numFmtId="0" fontId="13" fillId="16" borderId="0" xfId="5" applyFont="1" applyFill="1"/>
    <xf numFmtId="0" fontId="13" fillId="12" borderId="0" xfId="5" applyFont="1" applyFill="1"/>
    <xf numFmtId="0" fontId="13" fillId="17" borderId="0" xfId="5" applyFont="1" applyFill="1"/>
    <xf numFmtId="0" fontId="13" fillId="0" borderId="0" xfId="5" applyFont="1"/>
    <xf numFmtId="0" fontId="13" fillId="19" borderId="0" xfId="5" applyFont="1" applyFill="1"/>
    <xf numFmtId="0" fontId="13" fillId="20" borderId="0" xfId="5" applyFont="1" applyFill="1"/>
    <xf numFmtId="0" fontId="13" fillId="21" borderId="0" xfId="5" applyFont="1" applyFill="1"/>
    <xf numFmtId="0" fontId="13" fillId="22" borderId="0" xfId="5" applyFont="1" applyFill="1"/>
    <xf numFmtId="0" fontId="13" fillId="23" borderId="0" xfId="5" applyFont="1" applyFill="1"/>
    <xf numFmtId="0" fontId="22" fillId="0" borderId="0" xfId="5" applyFont="1"/>
    <xf numFmtId="0" fontId="23" fillId="0" borderId="0" xfId="5" applyFont="1" applyAlignment="1">
      <alignment horizontal="center"/>
    </xf>
    <xf numFmtId="0" fontId="24" fillId="25" borderId="35" xfId="5" applyFont="1" applyFill="1" applyBorder="1"/>
    <xf numFmtId="0" fontId="24" fillId="25" borderId="35" xfId="5" applyFont="1" applyFill="1" applyBorder="1" applyAlignment="1">
      <alignment horizontal="right"/>
    </xf>
    <xf numFmtId="0" fontId="24" fillId="12" borderId="35" xfId="5" applyFont="1" applyFill="1" applyBorder="1" applyAlignment="1">
      <alignment horizontal="right"/>
    </xf>
    <xf numFmtId="0" fontId="24" fillId="12" borderId="35" xfId="5" applyFont="1" applyFill="1" applyBorder="1" applyAlignment="1">
      <alignment horizontal="center"/>
    </xf>
    <xf numFmtId="0" fontId="24" fillId="12" borderId="36" xfId="5" applyFont="1" applyFill="1" applyBorder="1" applyAlignment="1">
      <alignment horizontal="right"/>
    </xf>
    <xf numFmtId="0" fontId="24" fillId="25" borderId="37" xfId="5" applyFont="1" applyFill="1" applyBorder="1"/>
    <xf numFmtId="0" fontId="24" fillId="25" borderId="37" xfId="5" applyFont="1" applyFill="1" applyBorder="1" applyAlignment="1">
      <alignment horizontal="right"/>
    </xf>
    <xf numFmtId="182" fontId="24" fillId="26" borderId="37" xfId="5" applyNumberFormat="1" applyFont="1" applyFill="1" applyBorder="1" applyAlignment="1">
      <alignment horizontal="center"/>
    </xf>
    <xf numFmtId="182" fontId="24" fillId="27" borderId="37" xfId="5" applyNumberFormat="1" applyFont="1" applyFill="1" applyBorder="1" applyAlignment="1">
      <alignment horizontal="center"/>
    </xf>
    <xf numFmtId="0" fontId="24" fillId="12" borderId="37" xfId="5" applyFont="1" applyFill="1" applyBorder="1" applyAlignment="1">
      <alignment horizontal="right"/>
    </xf>
    <xf numFmtId="183" fontId="24" fillId="12" borderId="37" xfId="5" applyNumberFormat="1" applyFont="1" applyFill="1" applyBorder="1" applyAlignment="1">
      <alignment horizontal="right"/>
    </xf>
    <xf numFmtId="9" fontId="24" fillId="28" borderId="37" xfId="5" applyNumberFormat="1" applyFont="1" applyFill="1" applyBorder="1" applyAlignment="1">
      <alignment horizontal="center"/>
    </xf>
    <xf numFmtId="0" fontId="24" fillId="12" borderId="38" xfId="5" applyFont="1" applyFill="1" applyBorder="1" applyAlignment="1">
      <alignment horizontal="right"/>
    </xf>
    <xf numFmtId="185" fontId="13" fillId="0" borderId="0" xfId="6" applyNumberFormat="1"/>
    <xf numFmtId="179" fontId="22" fillId="0" borderId="0" xfId="5" applyNumberFormat="1" applyFont="1"/>
    <xf numFmtId="179" fontId="24" fillId="29" borderId="0" xfId="5" applyNumberFormat="1" applyFont="1" applyFill="1"/>
    <xf numFmtId="179" fontId="22" fillId="8" borderId="0" xfId="5" applyNumberFormat="1" applyFont="1" applyFill="1"/>
    <xf numFmtId="179" fontId="24" fillId="0" borderId="0" xfId="5" applyNumberFormat="1" applyFont="1" applyFill="1"/>
    <xf numFmtId="0" fontId="16" fillId="30" borderId="28" xfId="5" applyFont="1" applyFill="1" applyBorder="1"/>
    <xf numFmtId="0" fontId="16" fillId="30" borderId="28" xfId="5" applyFont="1" applyFill="1" applyBorder="1" applyAlignment="1">
      <alignment horizontal="center"/>
    </xf>
    <xf numFmtId="0" fontId="16" fillId="13" borderId="28" xfId="5" applyFont="1" applyFill="1" applyBorder="1" applyAlignment="1">
      <alignment horizontal="right"/>
    </xf>
    <xf numFmtId="0" fontId="16" fillId="31" borderId="28" xfId="5" applyFont="1" applyFill="1" applyBorder="1" applyAlignment="1">
      <alignment horizontal="right"/>
    </xf>
    <xf numFmtId="0" fontId="16" fillId="32" borderId="39" xfId="5" applyFont="1" applyFill="1" applyBorder="1" applyAlignment="1">
      <alignment horizontal="right"/>
    </xf>
    <xf numFmtId="0" fontId="15" fillId="33" borderId="28" xfId="5" applyFont="1" applyFill="1" applyBorder="1" applyAlignment="1">
      <alignment horizontal="right"/>
    </xf>
    <xf numFmtId="0" fontId="15" fillId="30" borderId="40" xfId="5" applyFont="1" applyFill="1" applyBorder="1" applyAlignment="1">
      <alignment horizontal="right"/>
    </xf>
    <xf numFmtId="0" fontId="25" fillId="0" borderId="28" xfId="5" applyFont="1" applyBorder="1"/>
    <xf numFmtId="0" fontId="15" fillId="0" borderId="0" xfId="5" applyFont="1"/>
    <xf numFmtId="0" fontId="14" fillId="0" borderId="28" xfId="5" applyFont="1" applyBorder="1"/>
    <xf numFmtId="0" fontId="14" fillId="0" borderId="28" xfId="5" applyFont="1" applyBorder="1" applyAlignment="1">
      <alignment horizontal="center"/>
    </xf>
    <xf numFmtId="179" fontId="14" fillId="0" borderId="28" xfId="5" applyNumberFormat="1" applyFont="1" applyBorder="1"/>
    <xf numFmtId="179" fontId="14" fillId="0" borderId="28" xfId="5" applyNumberFormat="1" applyFont="1" applyBorder="1" applyAlignment="1">
      <alignment horizontal="right"/>
    </xf>
    <xf numFmtId="179" fontId="14" fillId="0" borderId="39" xfId="5" applyNumberFormat="1" applyFont="1" applyBorder="1"/>
    <xf numFmtId="185" fontId="14" fillId="0" borderId="28" xfId="5" applyNumberFormat="1" applyFont="1" applyBorder="1"/>
    <xf numFmtId="179" fontId="15" fillId="0" borderId="40" xfId="5" applyNumberFormat="1" applyFont="1" applyBorder="1"/>
    <xf numFmtId="0" fontId="25" fillId="0" borderId="28" xfId="5" applyFont="1" applyBorder="1" applyAlignment="1">
      <alignment horizontal="center"/>
    </xf>
    <xf numFmtId="0" fontId="14" fillId="13" borderId="28" xfId="5" applyFont="1" applyFill="1" applyBorder="1"/>
    <xf numFmtId="179" fontId="15" fillId="13" borderId="28" xfId="5" applyNumberFormat="1" applyFont="1" applyFill="1" applyBorder="1"/>
    <xf numFmtId="0" fontId="14" fillId="34" borderId="28" xfId="5" applyFont="1" applyFill="1" applyBorder="1"/>
    <xf numFmtId="185" fontId="26" fillId="34" borderId="28" xfId="6" applyNumberFormat="1" applyFont="1" applyFill="1" applyBorder="1"/>
    <xf numFmtId="0" fontId="14" fillId="0" borderId="0" xfId="5" applyFont="1" applyFill="1" applyBorder="1"/>
    <xf numFmtId="0" fontId="14" fillId="0" borderId="0" xfId="5" applyFont="1" applyFill="1" applyBorder="1" applyAlignment="1">
      <alignment horizontal="left"/>
    </xf>
    <xf numFmtId="179" fontId="14" fillId="0" borderId="0" xfId="5" applyNumberFormat="1" applyFont="1"/>
    <xf numFmtId="0" fontId="14" fillId="35" borderId="28" xfId="5" applyFont="1" applyFill="1" applyBorder="1"/>
    <xf numFmtId="179" fontId="14" fillId="35" borderId="28" xfId="5" applyNumberFormat="1" applyFont="1" applyFill="1" applyBorder="1" applyAlignment="1">
      <alignment horizontal="right"/>
    </xf>
    <xf numFmtId="0" fontId="14" fillId="35" borderId="28" xfId="5" applyFont="1" applyFill="1" applyBorder="1" applyAlignment="1">
      <alignment horizontal="left"/>
    </xf>
    <xf numFmtId="179" fontId="14" fillId="35" borderId="28" xfId="5" applyNumberFormat="1" applyFont="1" applyFill="1" applyBorder="1"/>
    <xf numFmtId="0" fontId="14" fillId="15" borderId="28" xfId="5" applyFont="1" applyFill="1" applyBorder="1"/>
    <xf numFmtId="179" fontId="15" fillId="15" borderId="28" xfId="5" applyNumberFormat="1" applyFont="1" applyFill="1" applyBorder="1"/>
    <xf numFmtId="179" fontId="15" fillId="36" borderId="28" xfId="5" applyNumberFormat="1" applyFont="1" applyFill="1" applyBorder="1"/>
    <xf numFmtId="179" fontId="15" fillId="37" borderId="28" xfId="5" applyNumberFormat="1" applyFont="1" applyFill="1" applyBorder="1"/>
    <xf numFmtId="0" fontId="1" fillId="0" borderId="0" xfId="7"/>
    <xf numFmtId="0" fontId="1" fillId="0" borderId="0" xfId="7" applyAlignment="1"/>
    <xf numFmtId="14" fontId="1" fillId="0" borderId="0" xfId="7" applyNumberFormat="1"/>
    <xf numFmtId="0" fontId="1" fillId="5" borderId="28" xfId="7" applyFill="1" applyBorder="1"/>
    <xf numFmtId="0" fontId="1" fillId="0" borderId="28" xfId="7" applyBorder="1"/>
    <xf numFmtId="0" fontId="27" fillId="0" borderId="0" xfId="5" applyFont="1"/>
    <xf numFmtId="2" fontId="13" fillId="0" borderId="28" xfId="5" applyNumberFormat="1" applyBorder="1"/>
    <xf numFmtId="0" fontId="0" fillId="0" borderId="0" xfId="8" applyFont="1">
      <alignment vertical="top"/>
    </xf>
    <xf numFmtId="0" fontId="1" fillId="0" borderId="0" xfId="8">
      <alignment vertical="top"/>
    </xf>
    <xf numFmtId="0" fontId="5" fillId="5" borderId="0" xfId="8" applyFont="1" applyFill="1">
      <alignment vertical="top"/>
    </xf>
    <xf numFmtId="0" fontId="5" fillId="5" borderId="0" xfId="8" applyFont="1" applyFill="1" applyAlignment="1">
      <alignment horizontal="right"/>
    </xf>
    <xf numFmtId="14" fontId="1" fillId="0" borderId="0" xfId="8" applyNumberFormat="1">
      <alignment vertical="top"/>
    </xf>
    <xf numFmtId="0" fontId="1" fillId="0" borderId="0" xfId="8" applyNumberFormat="1">
      <alignment vertical="top"/>
    </xf>
    <xf numFmtId="0" fontId="0" fillId="5" borderId="22" xfId="0" applyFill="1" applyBorder="1"/>
    <xf numFmtId="0" fontId="0" fillId="38" borderId="22" xfId="0" applyFill="1" applyBorder="1"/>
    <xf numFmtId="0" fontId="0" fillId="0" borderId="22" xfId="0" applyBorder="1"/>
    <xf numFmtId="2" fontId="0" fillId="8" borderId="22" xfId="0" applyNumberFormat="1" applyFill="1" applyBorder="1"/>
    <xf numFmtId="0" fontId="0" fillId="0" borderId="0" xfId="0" applyFill="1" applyBorder="1"/>
    <xf numFmtId="0" fontId="0" fillId="0" borderId="0" xfId="0" applyAlignment="1">
      <alignment wrapText="1"/>
    </xf>
    <xf numFmtId="0" fontId="3" fillId="39" borderId="0" xfId="0" applyFont="1" applyFill="1"/>
    <xf numFmtId="0" fontId="0" fillId="6" borderId="0" xfId="0" quotePrefix="1" applyFill="1"/>
    <xf numFmtId="14" fontId="0" fillId="0" borderId="0" xfId="0" applyNumberFormat="1"/>
    <xf numFmtId="0" fontId="15" fillId="12" borderId="27" xfId="5" applyFont="1" applyFill="1" applyBorder="1" applyAlignment="1">
      <alignment horizontal="center" vertical="center"/>
    </xf>
    <xf numFmtId="0" fontId="15" fillId="12" borderId="29" xfId="5" applyFont="1" applyFill="1" applyBorder="1" applyAlignment="1">
      <alignment horizontal="center" vertical="center"/>
    </xf>
    <xf numFmtId="0" fontId="14" fillId="6" borderId="23" xfId="5" applyFont="1" applyFill="1" applyBorder="1" applyAlignment="1">
      <alignment horizontal="center"/>
    </xf>
    <xf numFmtId="0" fontId="14" fillId="6" borderId="26" xfId="5" applyFont="1" applyFill="1" applyBorder="1" applyAlignment="1">
      <alignment horizontal="center"/>
    </xf>
    <xf numFmtId="0" fontId="4" fillId="0" borderId="9" xfId="7" applyFont="1" applyBorder="1" applyAlignment="1">
      <alignment horizontal="center"/>
    </xf>
    <xf numFmtId="0" fontId="4" fillId="0" borderId="12" xfId="7" applyFont="1" applyBorder="1" applyAlignment="1">
      <alignment horizontal="center"/>
    </xf>
    <xf numFmtId="0" fontId="4" fillId="0" borderId="11" xfId="7" applyFont="1" applyBorder="1" applyAlignment="1">
      <alignment horizontal="center"/>
    </xf>
    <xf numFmtId="0" fontId="7" fillId="0" borderId="0" xfId="4" quotePrefix="1"/>
    <xf numFmtId="0" fontId="31" fillId="0" borderId="0" xfId="0" applyFont="1"/>
    <xf numFmtId="189" fontId="0" fillId="0" borderId="15" xfId="0" applyNumberFormat="1" applyBorder="1" applyAlignment="1">
      <alignment horizontal="right" vertical="center"/>
    </xf>
    <xf numFmtId="189" fontId="0" fillId="0" borderId="21" xfId="0" applyNumberFormat="1" applyBorder="1" applyAlignment="1">
      <alignment horizontal="right" vertical="center"/>
    </xf>
    <xf numFmtId="189" fontId="0" fillId="0" borderId="25" xfId="0" applyNumberFormat="1" applyBorder="1" applyAlignment="1">
      <alignment horizontal="right" vertical="center"/>
    </xf>
    <xf numFmtId="190" fontId="0" fillId="0" borderId="16" xfId="0" applyNumberFormat="1" applyFill="1" applyBorder="1" applyAlignment="1">
      <alignment horizontal="right" vertical="center"/>
    </xf>
    <xf numFmtId="190" fontId="0" fillId="0" borderId="19" xfId="0" applyNumberFormat="1" applyFill="1" applyBorder="1" applyAlignment="1">
      <alignment horizontal="right" vertical="center"/>
    </xf>
    <xf numFmtId="190" fontId="0" fillId="0" borderId="23" xfId="0" applyNumberFormat="1" applyFill="1" applyBorder="1" applyAlignment="1">
      <alignment horizontal="right" vertical="center"/>
    </xf>
    <xf numFmtId="190" fontId="0" fillId="0" borderId="0" xfId="0" applyNumberFormat="1"/>
    <xf numFmtId="189" fontId="0" fillId="0" borderId="0" xfId="0" applyNumberFormat="1"/>
  </cellXfs>
  <cellStyles count="9">
    <cellStyle name="20 % – Zvýraznění1" xfId="2" builtinId="30"/>
    <cellStyle name="Hypertextový odkaz" xfId="4" builtinId="8"/>
    <cellStyle name="Měna 2" xfId="6"/>
    <cellStyle name="Normální" xfId="0" builtinId="0"/>
    <cellStyle name="Normální 2" xfId="5"/>
    <cellStyle name="Normální 2 2" xfId="8"/>
    <cellStyle name="Normální 3" xfId="7"/>
    <cellStyle name="Špatně" xfId="1" builtinId="27"/>
    <cellStyle name="Zvýraznění 2" xfId="3" builtin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PRŮZKUM VEŘEJNÉHO MÍNĚNÍ</a:t>
            </a:r>
            <a:r>
              <a:rPr lang="cs-CZ"/>
              <a:t> - VOLBY DO PARLAMENTU ČR 9.4.2016 BOSKOVICE, 311 DOTAZOVANÝCH</a:t>
            </a:r>
            <a:endParaRPr lang="en-US"/>
          </a:p>
        </c:rich>
      </c:tx>
      <c:layout>
        <c:manualLayout>
          <c:xMode val="edge"/>
          <c:yMode val="edge"/>
          <c:x val="0.10734484346614907"/>
          <c:y val="4.1580041580041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průzkum!$E$5</c:f>
              <c:strCache>
                <c:ptCount val="1"/>
                <c:pt idx="0">
                  <c:v>POČET HLASŮ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5B-4FC8-9E24-68EA2A2BE36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5B-4FC8-9E24-68EA2A2B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5B-4FC8-9E24-68EA2A2BE365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5B-4FC8-9E24-68EA2A2B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5B-4FC8-9E24-68EA2A2BE3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5B-4FC8-9E24-68EA2A2BE3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průzkum!$D$6:$D$11</c:f>
              <c:strCache>
                <c:ptCount val="6"/>
                <c:pt idx="0">
                  <c:v>ZELENÍ</c:v>
                </c:pt>
                <c:pt idx="1">
                  <c:v>KDU-ČSL</c:v>
                </c:pt>
                <c:pt idx="2">
                  <c:v>ODS</c:v>
                </c:pt>
                <c:pt idx="3">
                  <c:v>ČSSD</c:v>
                </c:pt>
                <c:pt idx="4">
                  <c:v>ANO</c:v>
                </c:pt>
                <c:pt idx="5">
                  <c:v>DALŠÍ</c:v>
                </c:pt>
              </c:strCache>
            </c:strRef>
          </c:cat>
          <c:val>
            <c:numRef>
              <c:f>průzkum!$E$6:$E$11</c:f>
              <c:numCache>
                <c:formatCode>General</c:formatCode>
                <c:ptCount val="6"/>
                <c:pt idx="0">
                  <c:v>50</c:v>
                </c:pt>
                <c:pt idx="1">
                  <c:v>70</c:v>
                </c:pt>
                <c:pt idx="2">
                  <c:v>20</c:v>
                </c:pt>
                <c:pt idx="3">
                  <c:v>60</c:v>
                </c:pt>
                <c:pt idx="4">
                  <c:v>99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95B-4FC8-9E24-68EA2A2BE36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PRŮZKUM VEŘEJNÉHO MÍNĚNÍ</a:t>
            </a:r>
            <a:r>
              <a:rPr lang="cs-CZ"/>
              <a:t> - VOLBY DO PARLAMENTU ČR, BOSKOVICE, 311 DOTAZOVANÝCH</a:t>
            </a:r>
          </a:p>
          <a:p>
            <a:pPr>
              <a:defRPr/>
            </a:pPr>
            <a:endParaRPr lang="cs-CZ"/>
          </a:p>
        </c:rich>
      </c:tx>
      <c:layout>
        <c:manualLayout>
          <c:xMode val="edge"/>
          <c:yMode val="edge"/>
          <c:x val="0.26699963299595397"/>
          <c:y val="6.6284270794732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7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8425489334073"/>
          <c:y val="0.17850000823033041"/>
          <c:w val="0.83813671603660556"/>
          <c:h val="0.82132201351925971"/>
        </c:manualLayout>
      </c:layout>
      <c:pie3DChart>
        <c:varyColors val="1"/>
        <c:ser>
          <c:idx val="0"/>
          <c:order val="0"/>
          <c:tx>
            <c:strRef>
              <c:f>průzkum!$E$5</c:f>
              <c:strCache>
                <c:ptCount val="1"/>
                <c:pt idx="0">
                  <c:v>POČET HLASŮ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0D2-4D00-9A4F-C61A4401257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prst="convex"/>
                <a:bevelB prst="slope"/>
              </a:sp3d>
            </c:spPr>
            <c:extLst>
              <c:ext xmlns:c16="http://schemas.microsoft.com/office/drawing/2014/chart" uri="{C3380CC4-5D6E-409C-BE32-E72D297353CC}">
                <c16:uniqueId val="{00000003-90D2-4D00-9A4F-C61A4401257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0D2-4D00-9A4F-C61A4401257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0D2-4D00-9A4F-C61A4401257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0D2-4D00-9A4F-C61A4401257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0D2-4D00-9A4F-C61A440125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průzkum!$D$6:$D$11</c:f>
              <c:strCache>
                <c:ptCount val="6"/>
                <c:pt idx="0">
                  <c:v>ZELENÍ</c:v>
                </c:pt>
                <c:pt idx="1">
                  <c:v>KDU-ČSL</c:v>
                </c:pt>
                <c:pt idx="2">
                  <c:v>ODS</c:v>
                </c:pt>
                <c:pt idx="3">
                  <c:v>ČSSD</c:v>
                </c:pt>
                <c:pt idx="4">
                  <c:v>ANO</c:v>
                </c:pt>
                <c:pt idx="5">
                  <c:v>DALŠÍ</c:v>
                </c:pt>
              </c:strCache>
            </c:strRef>
          </c:cat>
          <c:val>
            <c:numRef>
              <c:f>průzkum!$E$6:$E$11</c:f>
              <c:numCache>
                <c:formatCode>General</c:formatCode>
                <c:ptCount val="6"/>
                <c:pt idx="0">
                  <c:v>50</c:v>
                </c:pt>
                <c:pt idx="1">
                  <c:v>70</c:v>
                </c:pt>
                <c:pt idx="2">
                  <c:v>20</c:v>
                </c:pt>
                <c:pt idx="3">
                  <c:v>60</c:v>
                </c:pt>
                <c:pt idx="4">
                  <c:v>99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D2-4D00-9A4F-C61A4401257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134219</xdr:colOff>
      <xdr:row>18</xdr:row>
      <xdr:rowOff>19186</xdr:rowOff>
    </xdr:to>
    <xdr:grpSp>
      <xdr:nvGrpSpPr>
        <xdr:cNvPr id="2" name="Skupina 1"/>
        <xdr:cNvGrpSpPr/>
      </xdr:nvGrpSpPr>
      <xdr:grpSpPr>
        <a:xfrm>
          <a:off x="0" y="365760"/>
          <a:ext cx="6230219" cy="2945266"/>
          <a:chOff x="0" y="381000"/>
          <a:chExt cx="6230219" cy="3067186"/>
        </a:xfrm>
      </xdr:grpSpPr>
      <xdr:pic>
        <xdr:nvPicPr>
          <xdr:cNvPr id="3" name="Obrázek 2" descr="Výřez obrazovky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81000"/>
            <a:ext cx="6230219" cy="1895740"/>
          </a:xfrm>
          <a:prstGeom prst="rect">
            <a:avLst/>
          </a:prstGeom>
        </xdr:spPr>
      </xdr:pic>
      <xdr:pic>
        <xdr:nvPicPr>
          <xdr:cNvPr id="4" name="Obrázek 3" descr="Výřez obrazovky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76500"/>
            <a:ext cx="6144482" cy="971686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182880</xdr:colOff>
      <xdr:row>8</xdr:row>
      <xdr:rowOff>160020</xdr:rowOff>
    </xdr:from>
    <xdr:to>
      <xdr:col>22</xdr:col>
      <xdr:colOff>350520</xdr:colOff>
      <xdr:row>15</xdr:row>
      <xdr:rowOff>160020</xdr:rowOff>
    </xdr:to>
    <xdr:sp macro="" textlink="">
      <xdr:nvSpPr>
        <xdr:cNvPr id="5" name="TextovéPole 4"/>
        <xdr:cNvSpPr txBox="1"/>
      </xdr:nvSpPr>
      <xdr:spPr>
        <a:xfrm>
          <a:off x="11155680" y="1623060"/>
          <a:ext cx="2606040" cy="12801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Datum:</a:t>
          </a:r>
          <a:r>
            <a:rPr lang="cs-CZ" sz="1100" baseline="0"/>
            <a:t> 8.1.2025</a:t>
          </a:r>
        </a:p>
        <a:p>
          <a:r>
            <a:rPr lang="cs-CZ" sz="1100" baseline="0"/>
            <a:t>CH: Ryšávková, Prudká</a:t>
          </a:r>
          <a:endParaRPr lang="cs-CZ" sz="1100"/>
        </a:p>
        <a:p>
          <a:endParaRPr lang="cs-CZ" sz="1100"/>
        </a:p>
        <a:p>
          <a:endParaRPr lang="cs-CZ" sz="1100"/>
        </a:p>
        <a:p>
          <a:r>
            <a:rPr lang="cs-CZ" sz="1100"/>
            <a:t>Datum: 15.1.2025</a:t>
          </a:r>
        </a:p>
        <a:p>
          <a:r>
            <a:rPr lang="cs-CZ" sz="1100"/>
            <a:t>CH:</a:t>
          </a:r>
          <a:r>
            <a:rPr lang="cs-CZ" sz="1100" baseline="0"/>
            <a:t> Mikulášek Šimon, Prudká Nikola</a:t>
          </a:r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15876</xdr:colOff>
      <xdr:row>22</xdr:row>
      <xdr:rowOff>142874</xdr:rowOff>
    </xdr:from>
    <xdr:to>
      <xdr:col>7</xdr:col>
      <xdr:colOff>553891</xdr:colOff>
      <xdr:row>31</xdr:row>
      <xdr:rowOff>62322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6" y="4159249"/>
          <a:ext cx="2371578" cy="1562511"/>
        </a:xfrm>
        <a:prstGeom prst="rect">
          <a:avLst/>
        </a:prstGeom>
      </xdr:spPr>
    </xdr:pic>
    <xdr:clientData/>
  </xdr:twoCellAnchor>
  <xdr:twoCellAnchor>
    <xdr:from>
      <xdr:col>4</xdr:col>
      <xdr:colOff>468313</xdr:colOff>
      <xdr:row>18</xdr:row>
      <xdr:rowOff>174625</xdr:rowOff>
    </xdr:from>
    <xdr:to>
      <xdr:col>5</xdr:col>
      <xdr:colOff>55562</xdr:colOff>
      <xdr:row>23</xdr:row>
      <xdr:rowOff>127000</xdr:rowOff>
    </xdr:to>
    <xdr:cxnSp macro="">
      <xdr:nvCxnSpPr>
        <xdr:cNvPr id="4" name="Přímá spojnice se šipkou 3"/>
        <xdr:cNvCxnSpPr/>
      </xdr:nvCxnSpPr>
      <xdr:spPr>
        <a:xfrm flipH="1" flipV="1">
          <a:off x="2913063" y="3460750"/>
          <a:ext cx="198437" cy="865188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198120</xdr:colOff>
      <xdr:row>1</xdr:row>
      <xdr:rowOff>99060</xdr:rowOff>
    </xdr:from>
    <xdr:to>
      <xdr:col>16</xdr:col>
      <xdr:colOff>424592</xdr:colOff>
      <xdr:row>20</xdr:row>
      <xdr:rowOff>168305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9140" y="281940"/>
          <a:ext cx="5712872" cy="3543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33337</xdr:rowOff>
    </xdr:from>
    <xdr:to>
      <xdr:col>6</xdr:col>
      <xdr:colOff>31751</xdr:colOff>
      <xdr:row>17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357187</xdr:colOff>
      <xdr:row>0</xdr:row>
      <xdr:rowOff>142875</xdr:rowOff>
    </xdr:from>
    <xdr:to>
      <xdr:col>12</xdr:col>
      <xdr:colOff>454026</xdr:colOff>
      <xdr:row>19</xdr:row>
      <xdr:rowOff>100011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yuka_2017_2018/Excel/EXCEL_2401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EXCEL_2401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EXCEL_PRIKLADY\KM_vyresen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EXCEL_PRIKLADY/KM_vyresen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EXCEL_roz&#353;&#237;&#345;en&#237;_01_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Obsah 2"/>
      <sheetName val="řazení I"/>
      <sheetName val="řazení II"/>
      <sheetName val="List2"/>
      <sheetName val="List1"/>
      <sheetName val="mocnina"/>
      <sheetName val="Text"/>
      <sheetName val="Když"/>
      <sheetName val="ABS Odkazy I"/>
      <sheetName val="DPH"/>
      <sheetName val="Fce I"/>
      <sheetName val="Zaokr"/>
      <sheetName val="řazení"/>
      <sheetName val="RČ-kdy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D2">
            <v>1250</v>
          </cell>
          <cell r="E2">
            <v>125</v>
          </cell>
        </row>
        <row r="3">
          <cell r="D3">
            <v>884</v>
          </cell>
          <cell r="E3">
            <v>176.8</v>
          </cell>
        </row>
        <row r="4">
          <cell r="D4">
            <v>1562</v>
          </cell>
          <cell r="E4">
            <v>156.20000000000002</v>
          </cell>
        </row>
        <row r="5">
          <cell r="D5">
            <v>1444</v>
          </cell>
          <cell r="E5">
            <v>144.4</v>
          </cell>
        </row>
        <row r="6">
          <cell r="D6">
            <v>565</v>
          </cell>
          <cell r="E6">
            <v>113</v>
          </cell>
        </row>
        <row r="7">
          <cell r="D7">
            <v>478</v>
          </cell>
          <cell r="E7">
            <v>95.600000000000009</v>
          </cell>
        </row>
        <row r="8">
          <cell r="D8">
            <v>456</v>
          </cell>
          <cell r="E8">
            <v>45.6</v>
          </cell>
        </row>
        <row r="9">
          <cell r="D9">
            <v>123</v>
          </cell>
          <cell r="E9">
            <v>12.3</v>
          </cell>
        </row>
        <row r="10">
          <cell r="D10">
            <v>1254</v>
          </cell>
          <cell r="E10">
            <v>250.8</v>
          </cell>
        </row>
        <row r="11">
          <cell r="D11">
            <v>1002</v>
          </cell>
          <cell r="E11">
            <v>100.2</v>
          </cell>
        </row>
        <row r="12">
          <cell r="D12">
            <v>2560</v>
          </cell>
          <cell r="E12">
            <v>512</v>
          </cell>
        </row>
        <row r="13">
          <cell r="D13">
            <v>1800</v>
          </cell>
          <cell r="E13">
            <v>180</v>
          </cell>
        </row>
        <row r="14">
          <cell r="D14">
            <v>2200</v>
          </cell>
          <cell r="E14">
            <v>440</v>
          </cell>
        </row>
        <row r="15">
          <cell r="D15">
            <v>4500</v>
          </cell>
          <cell r="E15">
            <v>900</v>
          </cell>
        </row>
        <row r="16">
          <cell r="D16">
            <v>3600</v>
          </cell>
          <cell r="E16">
            <v>720</v>
          </cell>
        </row>
        <row r="17">
          <cell r="D17">
            <v>360</v>
          </cell>
          <cell r="E17">
            <v>72</v>
          </cell>
        </row>
        <row r="18">
          <cell r="D18">
            <v>540</v>
          </cell>
          <cell r="E18">
            <v>108</v>
          </cell>
        </row>
        <row r="19">
          <cell r="D19">
            <v>789</v>
          </cell>
          <cell r="E19">
            <v>78.900000000000006</v>
          </cell>
        </row>
        <row r="20">
          <cell r="D20">
            <v>458</v>
          </cell>
          <cell r="E20">
            <v>45.800000000000004</v>
          </cell>
        </row>
        <row r="21">
          <cell r="D21">
            <v>125</v>
          </cell>
          <cell r="E21">
            <v>25</v>
          </cell>
        </row>
        <row r="22">
          <cell r="D22">
            <v>2500</v>
          </cell>
          <cell r="E22">
            <v>250</v>
          </cell>
        </row>
        <row r="23">
          <cell r="D23">
            <v>1768</v>
          </cell>
          <cell r="E23">
            <v>176.8</v>
          </cell>
        </row>
        <row r="24">
          <cell r="D24">
            <v>3124</v>
          </cell>
          <cell r="E24">
            <v>312.40000000000003</v>
          </cell>
        </row>
        <row r="25">
          <cell r="D25">
            <v>2888</v>
          </cell>
          <cell r="E25">
            <v>577.6</v>
          </cell>
        </row>
        <row r="26">
          <cell r="D26">
            <v>1130</v>
          </cell>
          <cell r="E26">
            <v>113</v>
          </cell>
        </row>
        <row r="27">
          <cell r="D27">
            <v>956</v>
          </cell>
          <cell r="E27">
            <v>95.600000000000009</v>
          </cell>
        </row>
        <row r="28">
          <cell r="D28">
            <v>912</v>
          </cell>
          <cell r="E28">
            <v>91.2</v>
          </cell>
        </row>
        <row r="29">
          <cell r="D29">
            <v>246</v>
          </cell>
          <cell r="E29">
            <v>49.2</v>
          </cell>
        </row>
        <row r="30">
          <cell r="D30">
            <v>2508</v>
          </cell>
          <cell r="E30">
            <v>501.6</v>
          </cell>
        </row>
        <row r="31">
          <cell r="D31">
            <v>2004</v>
          </cell>
          <cell r="E31">
            <v>200.4</v>
          </cell>
        </row>
        <row r="32">
          <cell r="D32">
            <v>5120</v>
          </cell>
          <cell r="E32">
            <v>512</v>
          </cell>
        </row>
        <row r="33">
          <cell r="D33">
            <v>3600</v>
          </cell>
          <cell r="E33">
            <v>720</v>
          </cell>
        </row>
        <row r="34">
          <cell r="D34">
            <v>4400</v>
          </cell>
          <cell r="E34">
            <v>440</v>
          </cell>
        </row>
        <row r="35">
          <cell r="D35">
            <v>9000</v>
          </cell>
          <cell r="E35">
            <v>1800</v>
          </cell>
        </row>
        <row r="36">
          <cell r="D36">
            <v>7200</v>
          </cell>
          <cell r="E36">
            <v>720</v>
          </cell>
        </row>
        <row r="37">
          <cell r="D37">
            <v>720</v>
          </cell>
          <cell r="E37">
            <v>144</v>
          </cell>
        </row>
        <row r="38">
          <cell r="D38">
            <v>1080</v>
          </cell>
          <cell r="E38">
            <v>216</v>
          </cell>
        </row>
        <row r="39">
          <cell r="D39">
            <v>1578</v>
          </cell>
          <cell r="E39">
            <v>157.80000000000001</v>
          </cell>
        </row>
        <row r="40">
          <cell r="D40">
            <v>916</v>
          </cell>
          <cell r="E40">
            <v>91.600000000000009</v>
          </cell>
        </row>
        <row r="41">
          <cell r="D41">
            <v>250</v>
          </cell>
          <cell r="E41">
            <v>50</v>
          </cell>
        </row>
        <row r="42">
          <cell r="D42">
            <v>2500</v>
          </cell>
          <cell r="E42">
            <v>250</v>
          </cell>
        </row>
        <row r="43">
          <cell r="D43">
            <v>1768</v>
          </cell>
          <cell r="E43">
            <v>176.8</v>
          </cell>
        </row>
        <row r="44">
          <cell r="D44">
            <v>3124</v>
          </cell>
          <cell r="E44">
            <v>312.40000000000003</v>
          </cell>
        </row>
        <row r="45">
          <cell r="D45">
            <v>2888</v>
          </cell>
          <cell r="E45">
            <v>288.8</v>
          </cell>
        </row>
        <row r="46">
          <cell r="D46">
            <v>1130</v>
          </cell>
          <cell r="E46">
            <v>113</v>
          </cell>
        </row>
        <row r="47">
          <cell r="D47">
            <v>956</v>
          </cell>
          <cell r="E47">
            <v>95.600000000000009</v>
          </cell>
        </row>
        <row r="48">
          <cell r="D48">
            <v>912</v>
          </cell>
          <cell r="E48">
            <v>182.4</v>
          </cell>
        </row>
        <row r="49">
          <cell r="D49">
            <v>246</v>
          </cell>
          <cell r="E49">
            <v>49.2</v>
          </cell>
        </row>
        <row r="50">
          <cell r="D50">
            <v>2508</v>
          </cell>
          <cell r="E50">
            <v>250.8</v>
          </cell>
        </row>
        <row r="51">
          <cell r="D51">
            <v>2004</v>
          </cell>
          <cell r="E51">
            <v>200.4</v>
          </cell>
        </row>
        <row r="52">
          <cell r="D52">
            <v>5120</v>
          </cell>
          <cell r="E52">
            <v>1024</v>
          </cell>
        </row>
        <row r="53">
          <cell r="D53">
            <v>3600</v>
          </cell>
          <cell r="E53">
            <v>360</v>
          </cell>
        </row>
        <row r="54">
          <cell r="D54">
            <v>4400</v>
          </cell>
          <cell r="E54">
            <v>880</v>
          </cell>
        </row>
        <row r="55">
          <cell r="D55">
            <v>9000</v>
          </cell>
          <cell r="E55">
            <v>900</v>
          </cell>
        </row>
        <row r="56">
          <cell r="D56">
            <v>7200</v>
          </cell>
          <cell r="E56">
            <v>1440</v>
          </cell>
        </row>
        <row r="57">
          <cell r="D57">
            <v>720</v>
          </cell>
          <cell r="E57">
            <v>144</v>
          </cell>
        </row>
        <row r="58">
          <cell r="D58">
            <v>1080</v>
          </cell>
          <cell r="E58">
            <v>108</v>
          </cell>
        </row>
        <row r="59">
          <cell r="D59">
            <v>1578</v>
          </cell>
          <cell r="E59">
            <v>157.80000000000001</v>
          </cell>
        </row>
        <row r="60">
          <cell r="D60">
            <v>916</v>
          </cell>
          <cell r="E60">
            <v>183.20000000000002</v>
          </cell>
        </row>
        <row r="61">
          <cell r="D61">
            <v>250</v>
          </cell>
          <cell r="E61">
            <v>25</v>
          </cell>
        </row>
        <row r="62">
          <cell r="D62">
            <v>312.5</v>
          </cell>
          <cell r="E62">
            <v>31.25</v>
          </cell>
        </row>
        <row r="63">
          <cell r="D63">
            <v>221</v>
          </cell>
          <cell r="E63">
            <v>22.1</v>
          </cell>
        </row>
        <row r="64">
          <cell r="D64">
            <v>390.5</v>
          </cell>
          <cell r="E64">
            <v>39.050000000000004</v>
          </cell>
        </row>
        <row r="65">
          <cell r="D65">
            <v>361</v>
          </cell>
          <cell r="E65">
            <v>72.2</v>
          </cell>
        </row>
        <row r="66">
          <cell r="D66">
            <v>141.25</v>
          </cell>
          <cell r="E66">
            <v>28.25</v>
          </cell>
        </row>
        <row r="67">
          <cell r="D67">
            <v>119.5</v>
          </cell>
          <cell r="E67">
            <v>11.950000000000001</v>
          </cell>
        </row>
        <row r="68">
          <cell r="D68">
            <v>114</v>
          </cell>
          <cell r="E68">
            <v>11.4</v>
          </cell>
        </row>
        <row r="69">
          <cell r="D69">
            <v>30.75</v>
          </cell>
          <cell r="E69">
            <v>6.15</v>
          </cell>
        </row>
        <row r="70">
          <cell r="D70">
            <v>313.5</v>
          </cell>
          <cell r="E70">
            <v>31.35</v>
          </cell>
        </row>
        <row r="71">
          <cell r="D71">
            <v>250.5</v>
          </cell>
          <cell r="E71">
            <v>50.1</v>
          </cell>
        </row>
        <row r="72">
          <cell r="D72">
            <v>640</v>
          </cell>
          <cell r="E72">
            <v>64</v>
          </cell>
        </row>
        <row r="73">
          <cell r="D73">
            <v>450</v>
          </cell>
          <cell r="E73">
            <v>90</v>
          </cell>
        </row>
        <row r="74">
          <cell r="D74">
            <v>550</v>
          </cell>
          <cell r="E74">
            <v>110</v>
          </cell>
        </row>
        <row r="75">
          <cell r="D75">
            <v>1125</v>
          </cell>
          <cell r="E75">
            <v>112.5</v>
          </cell>
        </row>
        <row r="76">
          <cell r="D76">
            <v>900</v>
          </cell>
          <cell r="E76">
            <v>90</v>
          </cell>
        </row>
        <row r="77">
          <cell r="D77">
            <v>90</v>
          </cell>
          <cell r="E77">
            <v>18</v>
          </cell>
        </row>
        <row r="78">
          <cell r="D78">
            <v>135</v>
          </cell>
          <cell r="E78">
            <v>13.5</v>
          </cell>
        </row>
        <row r="79">
          <cell r="D79">
            <v>197.25</v>
          </cell>
          <cell r="E79">
            <v>19.725000000000001</v>
          </cell>
        </row>
        <row r="80">
          <cell r="D80">
            <v>114.5</v>
          </cell>
          <cell r="E80">
            <v>11.450000000000001</v>
          </cell>
        </row>
        <row r="81">
          <cell r="D81">
            <v>31.25</v>
          </cell>
          <cell r="E81">
            <v>3.125</v>
          </cell>
        </row>
        <row r="82">
          <cell r="D82">
            <v>1562.5</v>
          </cell>
          <cell r="E82">
            <v>156.25</v>
          </cell>
        </row>
        <row r="83">
          <cell r="D83">
            <v>1105</v>
          </cell>
          <cell r="E83">
            <v>221</v>
          </cell>
        </row>
        <row r="84">
          <cell r="D84">
            <v>1952.5</v>
          </cell>
          <cell r="E84">
            <v>390.5</v>
          </cell>
        </row>
        <row r="85">
          <cell r="D85">
            <v>1805</v>
          </cell>
          <cell r="E85">
            <v>180.5</v>
          </cell>
        </row>
        <row r="86">
          <cell r="D86">
            <v>706.25</v>
          </cell>
          <cell r="E86">
            <v>70.625</v>
          </cell>
        </row>
        <row r="87">
          <cell r="D87">
            <v>597.5</v>
          </cell>
          <cell r="E87">
            <v>119.5</v>
          </cell>
        </row>
        <row r="88">
          <cell r="D88">
            <v>570</v>
          </cell>
          <cell r="E88">
            <v>57</v>
          </cell>
        </row>
        <row r="89">
          <cell r="D89">
            <v>153.75</v>
          </cell>
          <cell r="E89">
            <v>30.75</v>
          </cell>
        </row>
        <row r="90">
          <cell r="D90">
            <v>1567.5</v>
          </cell>
          <cell r="E90">
            <v>156.75</v>
          </cell>
        </row>
        <row r="91">
          <cell r="D91">
            <v>1252.5</v>
          </cell>
          <cell r="E91">
            <v>250.5</v>
          </cell>
        </row>
        <row r="92">
          <cell r="D92">
            <v>3200</v>
          </cell>
          <cell r="E92">
            <v>640</v>
          </cell>
        </row>
        <row r="93">
          <cell r="D93">
            <v>2250</v>
          </cell>
          <cell r="E93">
            <v>225</v>
          </cell>
        </row>
        <row r="94">
          <cell r="D94">
            <v>2750</v>
          </cell>
          <cell r="E94">
            <v>275</v>
          </cell>
        </row>
        <row r="95">
          <cell r="D95">
            <v>5625</v>
          </cell>
          <cell r="E95">
            <v>1125</v>
          </cell>
        </row>
        <row r="96">
          <cell r="D96">
            <v>4500</v>
          </cell>
          <cell r="E96">
            <v>450</v>
          </cell>
        </row>
        <row r="97">
          <cell r="D97">
            <v>450</v>
          </cell>
          <cell r="E97">
            <v>45</v>
          </cell>
        </row>
        <row r="98">
          <cell r="D98">
            <v>675</v>
          </cell>
          <cell r="E98">
            <v>67.5</v>
          </cell>
        </row>
        <row r="99">
          <cell r="D99">
            <v>986.25</v>
          </cell>
          <cell r="E99">
            <v>98.625</v>
          </cell>
        </row>
        <row r="100">
          <cell r="D100">
            <v>572.5</v>
          </cell>
          <cell r="E100">
            <v>57.25</v>
          </cell>
        </row>
        <row r="101">
          <cell r="D101">
            <v>156.25</v>
          </cell>
          <cell r="E101">
            <v>15.625</v>
          </cell>
        </row>
        <row r="102">
          <cell r="D102">
            <v>1875</v>
          </cell>
          <cell r="E102">
            <v>375</v>
          </cell>
        </row>
        <row r="103">
          <cell r="D103">
            <v>1326</v>
          </cell>
          <cell r="E103">
            <v>265.2</v>
          </cell>
        </row>
        <row r="104">
          <cell r="D104">
            <v>2343</v>
          </cell>
          <cell r="E104">
            <v>234.3</v>
          </cell>
        </row>
        <row r="105">
          <cell r="D105">
            <v>2166</v>
          </cell>
          <cell r="E105">
            <v>216.60000000000002</v>
          </cell>
        </row>
        <row r="106">
          <cell r="D106">
            <v>847.5</v>
          </cell>
          <cell r="E106">
            <v>169.5</v>
          </cell>
        </row>
        <row r="107">
          <cell r="D107">
            <v>717</v>
          </cell>
          <cell r="E107">
            <v>71.7</v>
          </cell>
        </row>
        <row r="108">
          <cell r="D108">
            <v>684</v>
          </cell>
          <cell r="E108">
            <v>136.80000000000001</v>
          </cell>
        </row>
        <row r="109">
          <cell r="D109">
            <v>184.5</v>
          </cell>
          <cell r="E109">
            <v>18.45</v>
          </cell>
        </row>
        <row r="110">
          <cell r="D110">
            <v>1881</v>
          </cell>
          <cell r="E110">
            <v>376.20000000000005</v>
          </cell>
        </row>
        <row r="111">
          <cell r="D111">
            <v>1503</v>
          </cell>
          <cell r="E111">
            <v>300.60000000000002</v>
          </cell>
        </row>
        <row r="112">
          <cell r="D112">
            <v>3840</v>
          </cell>
          <cell r="E112">
            <v>384</v>
          </cell>
        </row>
        <row r="113">
          <cell r="D113">
            <v>2700</v>
          </cell>
          <cell r="E113">
            <v>270</v>
          </cell>
        </row>
        <row r="114">
          <cell r="D114">
            <v>3300</v>
          </cell>
          <cell r="E114">
            <v>660</v>
          </cell>
        </row>
        <row r="115">
          <cell r="D115">
            <v>6750</v>
          </cell>
          <cell r="E115">
            <v>675</v>
          </cell>
        </row>
        <row r="116">
          <cell r="D116">
            <v>5400</v>
          </cell>
          <cell r="E116">
            <v>540</v>
          </cell>
        </row>
        <row r="117">
          <cell r="D117">
            <v>540</v>
          </cell>
          <cell r="E117">
            <v>54</v>
          </cell>
        </row>
        <row r="118">
          <cell r="D118">
            <v>810</v>
          </cell>
          <cell r="E118">
            <v>81</v>
          </cell>
        </row>
        <row r="119">
          <cell r="D119">
            <v>1183.5</v>
          </cell>
          <cell r="E119">
            <v>118.35000000000001</v>
          </cell>
        </row>
        <row r="120">
          <cell r="D120">
            <v>687</v>
          </cell>
          <cell r="E120">
            <v>137.4</v>
          </cell>
        </row>
        <row r="121">
          <cell r="D121">
            <v>187.5</v>
          </cell>
          <cell r="E121">
            <v>18.75</v>
          </cell>
        </row>
        <row r="122">
          <cell r="D122">
            <v>2125</v>
          </cell>
          <cell r="E122">
            <v>212.5</v>
          </cell>
        </row>
        <row r="123">
          <cell r="D123">
            <v>1576</v>
          </cell>
          <cell r="E123">
            <v>157.60000000000002</v>
          </cell>
        </row>
        <row r="124">
          <cell r="D124">
            <v>2593</v>
          </cell>
          <cell r="E124">
            <v>259.3</v>
          </cell>
        </row>
        <row r="125">
          <cell r="D125">
            <v>2416</v>
          </cell>
          <cell r="E125">
            <v>241.60000000000002</v>
          </cell>
        </row>
        <row r="126">
          <cell r="D126">
            <v>1097.5</v>
          </cell>
          <cell r="E126">
            <v>219.5</v>
          </cell>
        </row>
        <row r="127">
          <cell r="D127">
            <v>967</v>
          </cell>
          <cell r="E127">
            <v>96.7</v>
          </cell>
        </row>
        <row r="128">
          <cell r="D128">
            <v>934</v>
          </cell>
          <cell r="E128">
            <v>93.4</v>
          </cell>
        </row>
        <row r="129">
          <cell r="D129">
            <v>434.5</v>
          </cell>
          <cell r="E129">
            <v>43.45</v>
          </cell>
        </row>
        <row r="130">
          <cell r="D130">
            <v>2131</v>
          </cell>
          <cell r="E130">
            <v>426.20000000000005</v>
          </cell>
        </row>
        <row r="131">
          <cell r="D131">
            <v>1753</v>
          </cell>
          <cell r="E131">
            <v>175.3</v>
          </cell>
        </row>
        <row r="132">
          <cell r="D132">
            <v>4090</v>
          </cell>
          <cell r="E132">
            <v>409</v>
          </cell>
        </row>
        <row r="133">
          <cell r="D133">
            <v>2950</v>
          </cell>
          <cell r="E133">
            <v>295</v>
          </cell>
        </row>
        <row r="134">
          <cell r="D134">
            <v>3550</v>
          </cell>
          <cell r="E134">
            <v>355</v>
          </cell>
        </row>
        <row r="135">
          <cell r="D135">
            <v>7000</v>
          </cell>
          <cell r="E135">
            <v>1400</v>
          </cell>
        </row>
        <row r="136">
          <cell r="D136">
            <v>5650</v>
          </cell>
          <cell r="E136">
            <v>565</v>
          </cell>
        </row>
        <row r="137">
          <cell r="D137">
            <v>790</v>
          </cell>
          <cell r="E137">
            <v>158</v>
          </cell>
        </row>
        <row r="138">
          <cell r="D138">
            <v>1060</v>
          </cell>
          <cell r="E138">
            <v>106</v>
          </cell>
        </row>
        <row r="139">
          <cell r="D139">
            <v>1433.5</v>
          </cell>
          <cell r="E139">
            <v>286.7</v>
          </cell>
        </row>
        <row r="140">
          <cell r="D140">
            <v>937</v>
          </cell>
          <cell r="E140">
            <v>187.4</v>
          </cell>
        </row>
        <row r="141">
          <cell r="D141">
            <v>437.5</v>
          </cell>
          <cell r="E141">
            <v>43.75</v>
          </cell>
        </row>
        <row r="142">
          <cell r="D142">
            <v>1375</v>
          </cell>
          <cell r="E142">
            <v>137.5</v>
          </cell>
        </row>
        <row r="143">
          <cell r="D143">
            <v>826</v>
          </cell>
          <cell r="E143">
            <v>165.20000000000002</v>
          </cell>
        </row>
        <row r="144">
          <cell r="D144">
            <v>1843</v>
          </cell>
          <cell r="E144">
            <v>184.3</v>
          </cell>
        </row>
        <row r="145">
          <cell r="D145">
            <v>1666</v>
          </cell>
          <cell r="E145">
            <v>166.60000000000002</v>
          </cell>
        </row>
        <row r="146">
          <cell r="D146">
            <v>347.5</v>
          </cell>
          <cell r="E146">
            <v>34.75</v>
          </cell>
        </row>
        <row r="147">
          <cell r="D147">
            <v>217</v>
          </cell>
          <cell r="E147">
            <v>21.700000000000003</v>
          </cell>
        </row>
        <row r="148">
          <cell r="D148">
            <v>184</v>
          </cell>
          <cell r="E148">
            <v>18.400000000000002</v>
          </cell>
        </row>
        <row r="149">
          <cell r="D149">
            <v>315</v>
          </cell>
          <cell r="E149">
            <v>63</v>
          </cell>
        </row>
        <row r="150">
          <cell r="D150">
            <v>1381</v>
          </cell>
          <cell r="E150">
            <v>138.1</v>
          </cell>
        </row>
        <row r="151">
          <cell r="D151">
            <v>1003</v>
          </cell>
          <cell r="E151">
            <v>200.60000000000002</v>
          </cell>
        </row>
        <row r="152">
          <cell r="D152">
            <v>3340</v>
          </cell>
          <cell r="E152">
            <v>334</v>
          </cell>
        </row>
        <row r="153">
          <cell r="D153">
            <v>2200</v>
          </cell>
          <cell r="E153">
            <v>440</v>
          </cell>
        </row>
        <row r="154">
          <cell r="D154">
            <v>2800</v>
          </cell>
          <cell r="E154">
            <v>560</v>
          </cell>
        </row>
        <row r="155">
          <cell r="D155">
            <v>6250</v>
          </cell>
          <cell r="E155">
            <v>625</v>
          </cell>
        </row>
        <row r="156">
          <cell r="D156">
            <v>4900</v>
          </cell>
          <cell r="E156">
            <v>490</v>
          </cell>
        </row>
        <row r="157">
          <cell r="D157">
            <v>40</v>
          </cell>
          <cell r="E157">
            <v>8</v>
          </cell>
        </row>
        <row r="158">
          <cell r="D158">
            <v>310</v>
          </cell>
          <cell r="E158">
            <v>31</v>
          </cell>
        </row>
        <row r="159">
          <cell r="D159">
            <v>683.5</v>
          </cell>
          <cell r="E159">
            <v>68.350000000000009</v>
          </cell>
        </row>
        <row r="160">
          <cell r="D160">
            <v>187</v>
          </cell>
          <cell r="E160">
            <v>18.7</v>
          </cell>
        </row>
        <row r="161">
          <cell r="D161">
            <v>3500</v>
          </cell>
          <cell r="E161">
            <v>350</v>
          </cell>
        </row>
        <row r="162">
          <cell r="D162">
            <v>1875</v>
          </cell>
          <cell r="E162">
            <v>187.5</v>
          </cell>
        </row>
        <row r="163">
          <cell r="D163">
            <v>1326</v>
          </cell>
          <cell r="E163">
            <v>265.2</v>
          </cell>
        </row>
        <row r="164">
          <cell r="D164">
            <v>2343</v>
          </cell>
          <cell r="E164">
            <v>468.6</v>
          </cell>
        </row>
        <row r="165">
          <cell r="D165">
            <v>2166</v>
          </cell>
          <cell r="E165">
            <v>216.60000000000002</v>
          </cell>
        </row>
        <row r="166">
          <cell r="D166">
            <v>847.5</v>
          </cell>
          <cell r="E166">
            <v>84.75</v>
          </cell>
        </row>
        <row r="167">
          <cell r="D167">
            <v>717</v>
          </cell>
          <cell r="E167">
            <v>143.4</v>
          </cell>
        </row>
        <row r="168">
          <cell r="D168">
            <v>684</v>
          </cell>
          <cell r="E168">
            <v>68.400000000000006</v>
          </cell>
        </row>
        <row r="169">
          <cell r="D169">
            <v>184.5</v>
          </cell>
          <cell r="E169">
            <v>18.45</v>
          </cell>
        </row>
        <row r="170">
          <cell r="D170">
            <v>1881</v>
          </cell>
          <cell r="E170">
            <v>188.10000000000002</v>
          </cell>
        </row>
        <row r="171">
          <cell r="D171">
            <v>1503</v>
          </cell>
          <cell r="E171">
            <v>150.30000000000001</v>
          </cell>
        </row>
        <row r="172">
          <cell r="D172">
            <v>3840</v>
          </cell>
          <cell r="E172">
            <v>768</v>
          </cell>
        </row>
        <row r="173">
          <cell r="D173">
            <v>2700</v>
          </cell>
          <cell r="E173">
            <v>540</v>
          </cell>
        </row>
        <row r="174">
          <cell r="D174">
            <v>3300</v>
          </cell>
          <cell r="E174">
            <v>330</v>
          </cell>
        </row>
        <row r="175">
          <cell r="D175">
            <v>6750</v>
          </cell>
          <cell r="E175">
            <v>675</v>
          </cell>
        </row>
        <row r="176">
          <cell r="D176">
            <v>5400</v>
          </cell>
          <cell r="E176">
            <v>1080</v>
          </cell>
        </row>
        <row r="177">
          <cell r="D177">
            <v>540</v>
          </cell>
          <cell r="E177">
            <v>54</v>
          </cell>
        </row>
        <row r="178">
          <cell r="D178">
            <v>810</v>
          </cell>
          <cell r="E178">
            <v>81</v>
          </cell>
        </row>
        <row r="179">
          <cell r="D179">
            <v>1183.5</v>
          </cell>
          <cell r="E179">
            <v>118.35000000000001</v>
          </cell>
        </row>
        <row r="180">
          <cell r="D180">
            <v>687</v>
          </cell>
          <cell r="E180">
            <v>137.4</v>
          </cell>
        </row>
        <row r="181">
          <cell r="D181">
            <v>187.5</v>
          </cell>
          <cell r="E181">
            <v>37.5</v>
          </cell>
        </row>
        <row r="182">
          <cell r="D182">
            <v>2725</v>
          </cell>
          <cell r="E182">
            <v>272.5</v>
          </cell>
        </row>
        <row r="183">
          <cell r="D183">
            <v>2176</v>
          </cell>
          <cell r="E183">
            <v>217.60000000000002</v>
          </cell>
        </row>
        <row r="184">
          <cell r="D184">
            <v>3193</v>
          </cell>
          <cell r="E184">
            <v>638.6</v>
          </cell>
        </row>
        <row r="185">
          <cell r="D185">
            <v>3016</v>
          </cell>
          <cell r="E185">
            <v>301.60000000000002</v>
          </cell>
        </row>
        <row r="186">
          <cell r="D186">
            <v>1697.5</v>
          </cell>
          <cell r="E186">
            <v>169.75</v>
          </cell>
        </row>
        <row r="187">
          <cell r="D187">
            <v>1567</v>
          </cell>
          <cell r="E187">
            <v>313.40000000000003</v>
          </cell>
        </row>
        <row r="188">
          <cell r="D188">
            <v>1534</v>
          </cell>
          <cell r="E188">
            <v>306.8</v>
          </cell>
        </row>
        <row r="189">
          <cell r="D189">
            <v>1034.5</v>
          </cell>
          <cell r="E189">
            <v>103.45</v>
          </cell>
        </row>
        <row r="190">
          <cell r="D190">
            <v>2731</v>
          </cell>
          <cell r="E190">
            <v>273.10000000000002</v>
          </cell>
        </row>
        <row r="191">
          <cell r="D191">
            <v>2353</v>
          </cell>
          <cell r="E191">
            <v>235.3</v>
          </cell>
        </row>
        <row r="192">
          <cell r="D192">
            <v>4690</v>
          </cell>
          <cell r="E192">
            <v>938</v>
          </cell>
        </row>
        <row r="193">
          <cell r="D193">
            <v>3550</v>
          </cell>
          <cell r="E193">
            <v>710</v>
          </cell>
        </row>
        <row r="194">
          <cell r="D194">
            <v>4150</v>
          </cell>
          <cell r="E194">
            <v>415</v>
          </cell>
        </row>
        <row r="195">
          <cell r="D195">
            <v>7600</v>
          </cell>
          <cell r="E195">
            <v>760</v>
          </cell>
        </row>
        <row r="196">
          <cell r="D196">
            <v>6250</v>
          </cell>
          <cell r="E196">
            <v>1250</v>
          </cell>
        </row>
        <row r="197">
          <cell r="D197">
            <v>1390</v>
          </cell>
          <cell r="E197">
            <v>139</v>
          </cell>
        </row>
        <row r="198">
          <cell r="D198">
            <v>1660</v>
          </cell>
          <cell r="E198">
            <v>166</v>
          </cell>
        </row>
        <row r="199">
          <cell r="D199">
            <v>2033.5</v>
          </cell>
          <cell r="E199">
            <v>203.35000000000002</v>
          </cell>
        </row>
        <row r="200">
          <cell r="D200">
            <v>1537</v>
          </cell>
          <cell r="E200">
            <v>153.70000000000002</v>
          </cell>
        </row>
        <row r="201">
          <cell r="D201">
            <v>1037.5</v>
          </cell>
          <cell r="E201">
            <v>207.5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Odkazy"/>
      <sheetName val="ABS Odkazy I"/>
      <sheetName val="Obsah 2"/>
      <sheetName val="Fce I"/>
      <sheetName val="řazení I"/>
      <sheetName val="řazení II"/>
      <sheetName val="řady"/>
      <sheetName val="Operátory"/>
      <sheetName val="mocnina"/>
      <sheetName val="Text"/>
      <sheetName val="Když"/>
      <sheetName val="DPH"/>
      <sheetName val="Zaokr"/>
      <sheetName val="řazení"/>
      <sheetName val="RČ-kdy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1250</v>
          </cell>
          <cell r="E2">
            <v>125</v>
          </cell>
        </row>
        <row r="3">
          <cell r="D3">
            <v>884</v>
          </cell>
          <cell r="E3">
            <v>176.8</v>
          </cell>
        </row>
        <row r="4">
          <cell r="D4">
            <v>1562</v>
          </cell>
          <cell r="E4">
            <v>156.20000000000002</v>
          </cell>
        </row>
        <row r="5">
          <cell r="D5">
            <v>1444</v>
          </cell>
          <cell r="E5">
            <v>144.4</v>
          </cell>
        </row>
        <row r="6">
          <cell r="D6">
            <v>565</v>
          </cell>
          <cell r="E6">
            <v>113</v>
          </cell>
        </row>
        <row r="7">
          <cell r="D7">
            <v>478</v>
          </cell>
          <cell r="E7">
            <v>95.600000000000009</v>
          </cell>
        </row>
        <row r="8">
          <cell r="D8">
            <v>456</v>
          </cell>
          <cell r="E8">
            <v>45.6</v>
          </cell>
        </row>
        <row r="9">
          <cell r="D9">
            <v>123</v>
          </cell>
          <cell r="E9">
            <v>12.3</v>
          </cell>
        </row>
        <row r="10">
          <cell r="D10">
            <v>1254</v>
          </cell>
          <cell r="E10">
            <v>250.8</v>
          </cell>
        </row>
        <row r="11">
          <cell r="D11">
            <v>1002</v>
          </cell>
          <cell r="E11">
            <v>100.2</v>
          </cell>
        </row>
        <row r="12">
          <cell r="D12">
            <v>2560</v>
          </cell>
          <cell r="E12">
            <v>512</v>
          </cell>
        </row>
        <row r="13">
          <cell r="D13">
            <v>1800</v>
          </cell>
          <cell r="E13">
            <v>180</v>
          </cell>
        </row>
        <row r="14">
          <cell r="D14">
            <v>2200</v>
          </cell>
          <cell r="E14">
            <v>440</v>
          </cell>
        </row>
        <row r="15">
          <cell r="D15">
            <v>4500</v>
          </cell>
          <cell r="E15">
            <v>900</v>
          </cell>
        </row>
        <row r="16">
          <cell r="D16">
            <v>3600</v>
          </cell>
          <cell r="E16">
            <v>720</v>
          </cell>
        </row>
        <row r="17">
          <cell r="D17">
            <v>360</v>
          </cell>
          <cell r="E17">
            <v>72</v>
          </cell>
        </row>
        <row r="18">
          <cell r="D18">
            <v>540</v>
          </cell>
          <cell r="E18">
            <v>108</v>
          </cell>
        </row>
        <row r="19">
          <cell r="D19">
            <v>789</v>
          </cell>
          <cell r="E19">
            <v>78.900000000000006</v>
          </cell>
        </row>
        <row r="20">
          <cell r="D20">
            <v>458</v>
          </cell>
          <cell r="E20">
            <v>45.800000000000004</v>
          </cell>
        </row>
        <row r="21">
          <cell r="D21">
            <v>125</v>
          </cell>
          <cell r="E21">
            <v>25</v>
          </cell>
        </row>
        <row r="22">
          <cell r="D22">
            <v>2500</v>
          </cell>
          <cell r="E22">
            <v>250</v>
          </cell>
        </row>
        <row r="23">
          <cell r="D23">
            <v>1768</v>
          </cell>
          <cell r="E23">
            <v>176.8</v>
          </cell>
        </row>
        <row r="24">
          <cell r="D24">
            <v>3124</v>
          </cell>
          <cell r="E24">
            <v>312.40000000000003</v>
          </cell>
        </row>
        <row r="25">
          <cell r="D25">
            <v>2888</v>
          </cell>
          <cell r="E25">
            <v>577.6</v>
          </cell>
        </row>
        <row r="26">
          <cell r="D26">
            <v>1130</v>
          </cell>
          <cell r="E26">
            <v>113</v>
          </cell>
        </row>
        <row r="27">
          <cell r="D27">
            <v>956</v>
          </cell>
          <cell r="E27">
            <v>95.600000000000009</v>
          </cell>
        </row>
        <row r="28">
          <cell r="D28">
            <v>912</v>
          </cell>
          <cell r="E28">
            <v>91.2</v>
          </cell>
        </row>
        <row r="29">
          <cell r="D29">
            <v>246</v>
          </cell>
          <cell r="E29">
            <v>49.2</v>
          </cell>
        </row>
        <row r="30">
          <cell r="D30">
            <v>2508</v>
          </cell>
          <cell r="E30">
            <v>501.6</v>
          </cell>
        </row>
        <row r="31">
          <cell r="D31">
            <v>2004</v>
          </cell>
          <cell r="E31">
            <v>200.4</v>
          </cell>
        </row>
        <row r="32">
          <cell r="D32">
            <v>5120</v>
          </cell>
          <cell r="E32">
            <v>512</v>
          </cell>
        </row>
        <row r="33">
          <cell r="D33">
            <v>3600</v>
          </cell>
          <cell r="E33">
            <v>720</v>
          </cell>
        </row>
        <row r="34">
          <cell r="D34">
            <v>4400</v>
          </cell>
          <cell r="E34">
            <v>440</v>
          </cell>
        </row>
        <row r="35">
          <cell r="D35">
            <v>9000</v>
          </cell>
          <cell r="E35">
            <v>1800</v>
          </cell>
        </row>
        <row r="36">
          <cell r="D36">
            <v>7200</v>
          </cell>
          <cell r="E36">
            <v>720</v>
          </cell>
        </row>
        <row r="37">
          <cell r="D37">
            <v>720</v>
          </cell>
          <cell r="E37">
            <v>144</v>
          </cell>
        </row>
        <row r="38">
          <cell r="D38">
            <v>1080</v>
          </cell>
          <cell r="E38">
            <v>216</v>
          </cell>
        </row>
        <row r="39">
          <cell r="D39">
            <v>1578</v>
          </cell>
          <cell r="E39">
            <v>157.80000000000001</v>
          </cell>
        </row>
        <row r="40">
          <cell r="D40">
            <v>916</v>
          </cell>
          <cell r="E40">
            <v>91.600000000000009</v>
          </cell>
        </row>
        <row r="41">
          <cell r="D41">
            <v>250</v>
          </cell>
          <cell r="E41">
            <v>50</v>
          </cell>
        </row>
        <row r="42">
          <cell r="D42">
            <v>2500</v>
          </cell>
          <cell r="E42">
            <v>250</v>
          </cell>
        </row>
        <row r="43">
          <cell r="D43">
            <v>1768</v>
          </cell>
          <cell r="E43">
            <v>176.8</v>
          </cell>
        </row>
        <row r="44">
          <cell r="D44">
            <v>3124</v>
          </cell>
          <cell r="E44">
            <v>312.40000000000003</v>
          </cell>
        </row>
        <row r="45">
          <cell r="D45">
            <v>2888</v>
          </cell>
          <cell r="E45">
            <v>288.8</v>
          </cell>
        </row>
        <row r="46">
          <cell r="D46">
            <v>1130</v>
          </cell>
          <cell r="E46">
            <v>113</v>
          </cell>
        </row>
        <row r="47">
          <cell r="D47">
            <v>956</v>
          </cell>
          <cell r="E47">
            <v>95.600000000000009</v>
          </cell>
        </row>
        <row r="48">
          <cell r="D48">
            <v>912</v>
          </cell>
          <cell r="E48">
            <v>182.4</v>
          </cell>
        </row>
        <row r="49">
          <cell r="D49">
            <v>246</v>
          </cell>
          <cell r="E49">
            <v>49.2</v>
          </cell>
        </row>
        <row r="50">
          <cell r="D50">
            <v>2508</v>
          </cell>
          <cell r="E50">
            <v>250.8</v>
          </cell>
        </row>
        <row r="51">
          <cell r="D51">
            <v>2004</v>
          </cell>
          <cell r="E51">
            <v>200.4</v>
          </cell>
        </row>
        <row r="52">
          <cell r="D52">
            <v>5120</v>
          </cell>
          <cell r="E52">
            <v>1024</v>
          </cell>
        </row>
        <row r="53">
          <cell r="D53">
            <v>3600</v>
          </cell>
          <cell r="E53">
            <v>360</v>
          </cell>
        </row>
        <row r="54">
          <cell r="D54">
            <v>4400</v>
          </cell>
          <cell r="E54">
            <v>880</v>
          </cell>
        </row>
        <row r="55">
          <cell r="D55">
            <v>9000</v>
          </cell>
          <cell r="E55">
            <v>900</v>
          </cell>
        </row>
        <row r="56">
          <cell r="D56">
            <v>7200</v>
          </cell>
          <cell r="E56">
            <v>1440</v>
          </cell>
        </row>
        <row r="57">
          <cell r="D57">
            <v>720</v>
          </cell>
          <cell r="E57">
            <v>144</v>
          </cell>
        </row>
        <row r="58">
          <cell r="D58">
            <v>1080</v>
          </cell>
          <cell r="E58">
            <v>108</v>
          </cell>
        </row>
        <row r="59">
          <cell r="D59">
            <v>1578</v>
          </cell>
          <cell r="E59">
            <v>157.80000000000001</v>
          </cell>
        </row>
        <row r="60">
          <cell r="D60">
            <v>916</v>
          </cell>
          <cell r="E60">
            <v>183.20000000000002</v>
          </cell>
        </row>
        <row r="61">
          <cell r="D61">
            <v>250</v>
          </cell>
          <cell r="E61">
            <v>25</v>
          </cell>
        </row>
        <row r="62">
          <cell r="D62">
            <v>312.5</v>
          </cell>
          <cell r="E62">
            <v>31.25</v>
          </cell>
        </row>
        <row r="63">
          <cell r="D63">
            <v>221</v>
          </cell>
          <cell r="E63">
            <v>22.1</v>
          </cell>
        </row>
        <row r="64">
          <cell r="D64">
            <v>390.5</v>
          </cell>
          <cell r="E64">
            <v>39.050000000000004</v>
          </cell>
        </row>
        <row r="65">
          <cell r="D65">
            <v>361</v>
          </cell>
          <cell r="E65">
            <v>72.2</v>
          </cell>
        </row>
        <row r="66">
          <cell r="D66">
            <v>141.25</v>
          </cell>
          <cell r="E66">
            <v>28.25</v>
          </cell>
        </row>
        <row r="67">
          <cell r="D67">
            <v>119.5</v>
          </cell>
          <cell r="E67">
            <v>11.950000000000001</v>
          </cell>
        </row>
        <row r="68">
          <cell r="D68">
            <v>114</v>
          </cell>
          <cell r="E68">
            <v>11.4</v>
          </cell>
        </row>
        <row r="69">
          <cell r="D69">
            <v>30.75</v>
          </cell>
          <cell r="E69">
            <v>6.15</v>
          </cell>
        </row>
        <row r="70">
          <cell r="D70">
            <v>313.5</v>
          </cell>
          <cell r="E70">
            <v>31.35</v>
          </cell>
        </row>
        <row r="71">
          <cell r="D71">
            <v>250.5</v>
          </cell>
          <cell r="E71">
            <v>50.1</v>
          </cell>
        </row>
        <row r="72">
          <cell r="D72">
            <v>640</v>
          </cell>
          <cell r="E72">
            <v>64</v>
          </cell>
        </row>
        <row r="73">
          <cell r="D73">
            <v>450</v>
          </cell>
          <cell r="E73">
            <v>90</v>
          </cell>
        </row>
        <row r="74">
          <cell r="D74">
            <v>550</v>
          </cell>
          <cell r="E74">
            <v>110</v>
          </cell>
        </row>
        <row r="75">
          <cell r="D75">
            <v>1125</v>
          </cell>
          <cell r="E75">
            <v>112.5</v>
          </cell>
        </row>
        <row r="76">
          <cell r="D76">
            <v>900</v>
          </cell>
          <cell r="E76">
            <v>90</v>
          </cell>
        </row>
        <row r="77">
          <cell r="D77">
            <v>90</v>
          </cell>
          <cell r="E77">
            <v>18</v>
          </cell>
        </row>
        <row r="78">
          <cell r="D78">
            <v>135</v>
          </cell>
          <cell r="E78">
            <v>13.5</v>
          </cell>
        </row>
        <row r="79">
          <cell r="D79">
            <v>197.25</v>
          </cell>
          <cell r="E79">
            <v>19.725000000000001</v>
          </cell>
        </row>
        <row r="80">
          <cell r="D80">
            <v>114.5</v>
          </cell>
          <cell r="E80">
            <v>11.450000000000001</v>
          </cell>
        </row>
        <row r="81">
          <cell r="D81">
            <v>31.25</v>
          </cell>
          <cell r="E81">
            <v>3.125</v>
          </cell>
        </row>
        <row r="82">
          <cell r="D82">
            <v>1562.5</v>
          </cell>
          <cell r="E82">
            <v>156.25</v>
          </cell>
        </row>
        <row r="83">
          <cell r="D83">
            <v>1105</v>
          </cell>
          <cell r="E83">
            <v>221</v>
          </cell>
        </row>
        <row r="84">
          <cell r="D84">
            <v>1952.5</v>
          </cell>
          <cell r="E84">
            <v>390.5</v>
          </cell>
        </row>
        <row r="85">
          <cell r="D85">
            <v>1805</v>
          </cell>
          <cell r="E85">
            <v>180.5</v>
          </cell>
        </row>
        <row r="86">
          <cell r="D86">
            <v>706.25</v>
          </cell>
          <cell r="E86">
            <v>70.625</v>
          </cell>
        </row>
        <row r="87">
          <cell r="D87">
            <v>597.5</v>
          </cell>
          <cell r="E87">
            <v>119.5</v>
          </cell>
        </row>
        <row r="88">
          <cell r="D88">
            <v>570</v>
          </cell>
          <cell r="E88">
            <v>57</v>
          </cell>
        </row>
        <row r="89">
          <cell r="D89">
            <v>153.75</v>
          </cell>
          <cell r="E89">
            <v>30.75</v>
          </cell>
        </row>
        <row r="90">
          <cell r="D90">
            <v>1567.5</v>
          </cell>
          <cell r="E90">
            <v>156.75</v>
          </cell>
        </row>
        <row r="91">
          <cell r="D91">
            <v>1252.5</v>
          </cell>
          <cell r="E91">
            <v>250.5</v>
          </cell>
        </row>
        <row r="92">
          <cell r="D92">
            <v>3200</v>
          </cell>
          <cell r="E92">
            <v>640</v>
          </cell>
        </row>
        <row r="93">
          <cell r="D93">
            <v>2250</v>
          </cell>
          <cell r="E93">
            <v>225</v>
          </cell>
        </row>
        <row r="94">
          <cell r="D94">
            <v>2750</v>
          </cell>
          <cell r="E94">
            <v>275</v>
          </cell>
        </row>
        <row r="95">
          <cell r="D95">
            <v>5625</v>
          </cell>
          <cell r="E95">
            <v>1125</v>
          </cell>
        </row>
        <row r="96">
          <cell r="D96">
            <v>4500</v>
          </cell>
          <cell r="E96">
            <v>450</v>
          </cell>
        </row>
        <row r="97">
          <cell r="D97">
            <v>450</v>
          </cell>
          <cell r="E97">
            <v>45</v>
          </cell>
        </row>
        <row r="98">
          <cell r="D98">
            <v>675</v>
          </cell>
          <cell r="E98">
            <v>67.5</v>
          </cell>
        </row>
        <row r="99">
          <cell r="D99">
            <v>986.25</v>
          </cell>
          <cell r="E99">
            <v>98.625</v>
          </cell>
        </row>
        <row r="100">
          <cell r="D100">
            <v>572.5</v>
          </cell>
          <cell r="E100">
            <v>57.25</v>
          </cell>
        </row>
        <row r="101">
          <cell r="D101">
            <v>156.25</v>
          </cell>
          <cell r="E101">
            <v>15.625</v>
          </cell>
        </row>
        <row r="102">
          <cell r="D102">
            <v>1875</v>
          </cell>
          <cell r="E102">
            <v>375</v>
          </cell>
        </row>
        <row r="103">
          <cell r="D103">
            <v>1326</v>
          </cell>
          <cell r="E103">
            <v>265.2</v>
          </cell>
        </row>
        <row r="104">
          <cell r="D104">
            <v>2343</v>
          </cell>
          <cell r="E104">
            <v>234.3</v>
          </cell>
        </row>
        <row r="105">
          <cell r="D105">
            <v>2166</v>
          </cell>
          <cell r="E105">
            <v>216.60000000000002</v>
          </cell>
        </row>
        <row r="106">
          <cell r="D106">
            <v>847.5</v>
          </cell>
          <cell r="E106">
            <v>169.5</v>
          </cell>
        </row>
        <row r="107">
          <cell r="D107">
            <v>717</v>
          </cell>
          <cell r="E107">
            <v>71.7</v>
          </cell>
        </row>
        <row r="108">
          <cell r="D108">
            <v>684</v>
          </cell>
          <cell r="E108">
            <v>136.80000000000001</v>
          </cell>
        </row>
        <row r="109">
          <cell r="D109">
            <v>184.5</v>
          </cell>
          <cell r="E109">
            <v>18.45</v>
          </cell>
        </row>
        <row r="110">
          <cell r="D110">
            <v>1881</v>
          </cell>
          <cell r="E110">
            <v>376.20000000000005</v>
          </cell>
        </row>
        <row r="111">
          <cell r="D111">
            <v>1503</v>
          </cell>
          <cell r="E111">
            <v>300.60000000000002</v>
          </cell>
        </row>
        <row r="112">
          <cell r="D112">
            <v>3840</v>
          </cell>
          <cell r="E112">
            <v>384</v>
          </cell>
        </row>
        <row r="113">
          <cell r="D113">
            <v>2700</v>
          </cell>
          <cell r="E113">
            <v>270</v>
          </cell>
        </row>
        <row r="114">
          <cell r="D114">
            <v>3300</v>
          </cell>
          <cell r="E114">
            <v>660</v>
          </cell>
        </row>
        <row r="115">
          <cell r="D115">
            <v>6750</v>
          </cell>
          <cell r="E115">
            <v>675</v>
          </cell>
        </row>
        <row r="116">
          <cell r="D116">
            <v>5400</v>
          </cell>
          <cell r="E116">
            <v>540</v>
          </cell>
        </row>
        <row r="117">
          <cell r="D117">
            <v>540</v>
          </cell>
          <cell r="E117">
            <v>54</v>
          </cell>
        </row>
        <row r="118">
          <cell r="D118">
            <v>810</v>
          </cell>
          <cell r="E118">
            <v>81</v>
          </cell>
        </row>
        <row r="119">
          <cell r="D119">
            <v>1183.5</v>
          </cell>
          <cell r="E119">
            <v>118.35000000000001</v>
          </cell>
        </row>
        <row r="120">
          <cell r="D120">
            <v>687</v>
          </cell>
          <cell r="E120">
            <v>137.4</v>
          </cell>
        </row>
        <row r="121">
          <cell r="D121">
            <v>187.5</v>
          </cell>
          <cell r="E121">
            <v>18.75</v>
          </cell>
        </row>
        <row r="122">
          <cell r="D122">
            <v>2125</v>
          </cell>
          <cell r="E122">
            <v>212.5</v>
          </cell>
        </row>
        <row r="123">
          <cell r="D123">
            <v>1576</v>
          </cell>
          <cell r="E123">
            <v>157.60000000000002</v>
          </cell>
        </row>
        <row r="124">
          <cell r="D124">
            <v>2593</v>
          </cell>
          <cell r="E124">
            <v>259.3</v>
          </cell>
        </row>
        <row r="125">
          <cell r="D125">
            <v>2416</v>
          </cell>
          <cell r="E125">
            <v>241.60000000000002</v>
          </cell>
        </row>
        <row r="126">
          <cell r="D126">
            <v>1097.5</v>
          </cell>
          <cell r="E126">
            <v>219.5</v>
          </cell>
        </row>
        <row r="127">
          <cell r="D127">
            <v>967</v>
          </cell>
          <cell r="E127">
            <v>96.7</v>
          </cell>
        </row>
        <row r="128">
          <cell r="D128">
            <v>934</v>
          </cell>
          <cell r="E128">
            <v>93.4</v>
          </cell>
        </row>
        <row r="129">
          <cell r="D129">
            <v>434.5</v>
          </cell>
          <cell r="E129">
            <v>43.45</v>
          </cell>
        </row>
        <row r="130">
          <cell r="D130">
            <v>2131</v>
          </cell>
          <cell r="E130">
            <v>426.20000000000005</v>
          </cell>
        </row>
        <row r="131">
          <cell r="D131">
            <v>1753</v>
          </cell>
          <cell r="E131">
            <v>175.3</v>
          </cell>
        </row>
        <row r="132">
          <cell r="D132">
            <v>4090</v>
          </cell>
          <cell r="E132">
            <v>409</v>
          </cell>
        </row>
        <row r="133">
          <cell r="D133">
            <v>2950</v>
          </cell>
          <cell r="E133">
            <v>295</v>
          </cell>
        </row>
        <row r="134">
          <cell r="D134">
            <v>3550</v>
          </cell>
          <cell r="E134">
            <v>355</v>
          </cell>
        </row>
        <row r="135">
          <cell r="D135">
            <v>7000</v>
          </cell>
          <cell r="E135">
            <v>1400</v>
          </cell>
        </row>
        <row r="136">
          <cell r="D136">
            <v>5650</v>
          </cell>
          <cell r="E136">
            <v>565</v>
          </cell>
        </row>
        <row r="137">
          <cell r="D137">
            <v>790</v>
          </cell>
          <cell r="E137">
            <v>158</v>
          </cell>
        </row>
        <row r="138">
          <cell r="D138">
            <v>1060</v>
          </cell>
          <cell r="E138">
            <v>106</v>
          </cell>
        </row>
        <row r="139">
          <cell r="D139">
            <v>1433.5</v>
          </cell>
          <cell r="E139">
            <v>286.7</v>
          </cell>
        </row>
        <row r="140">
          <cell r="D140">
            <v>937</v>
          </cell>
          <cell r="E140">
            <v>187.4</v>
          </cell>
        </row>
        <row r="141">
          <cell r="D141">
            <v>437.5</v>
          </cell>
          <cell r="E141">
            <v>43.75</v>
          </cell>
        </row>
        <row r="142">
          <cell r="D142">
            <v>1375</v>
          </cell>
          <cell r="E142">
            <v>137.5</v>
          </cell>
        </row>
        <row r="143">
          <cell r="D143">
            <v>826</v>
          </cell>
          <cell r="E143">
            <v>165.20000000000002</v>
          </cell>
        </row>
        <row r="144">
          <cell r="D144">
            <v>1843</v>
          </cell>
          <cell r="E144">
            <v>184.3</v>
          </cell>
        </row>
        <row r="145">
          <cell r="D145">
            <v>1666</v>
          </cell>
          <cell r="E145">
            <v>166.60000000000002</v>
          </cell>
        </row>
        <row r="146">
          <cell r="D146">
            <v>347.5</v>
          </cell>
          <cell r="E146">
            <v>34.75</v>
          </cell>
        </row>
        <row r="147">
          <cell r="D147">
            <v>217</v>
          </cell>
          <cell r="E147">
            <v>21.700000000000003</v>
          </cell>
        </row>
        <row r="148">
          <cell r="D148">
            <v>184</v>
          </cell>
          <cell r="E148">
            <v>18.400000000000002</v>
          </cell>
        </row>
        <row r="149">
          <cell r="D149">
            <v>315</v>
          </cell>
          <cell r="E149">
            <v>63</v>
          </cell>
        </row>
        <row r="150">
          <cell r="D150">
            <v>1381</v>
          </cell>
          <cell r="E150">
            <v>138.1</v>
          </cell>
        </row>
        <row r="151">
          <cell r="D151">
            <v>1003</v>
          </cell>
          <cell r="E151">
            <v>200.60000000000002</v>
          </cell>
        </row>
        <row r="152">
          <cell r="D152">
            <v>3340</v>
          </cell>
          <cell r="E152">
            <v>334</v>
          </cell>
        </row>
        <row r="153">
          <cell r="D153">
            <v>2200</v>
          </cell>
          <cell r="E153">
            <v>440</v>
          </cell>
        </row>
        <row r="154">
          <cell r="D154">
            <v>2800</v>
          </cell>
          <cell r="E154">
            <v>560</v>
          </cell>
        </row>
        <row r="155">
          <cell r="D155">
            <v>6250</v>
          </cell>
          <cell r="E155">
            <v>625</v>
          </cell>
        </row>
        <row r="156">
          <cell r="D156">
            <v>4900</v>
          </cell>
          <cell r="E156">
            <v>490</v>
          </cell>
        </row>
        <row r="157">
          <cell r="D157">
            <v>40</v>
          </cell>
          <cell r="E157">
            <v>8</v>
          </cell>
        </row>
        <row r="158">
          <cell r="D158">
            <v>310</v>
          </cell>
          <cell r="E158">
            <v>31</v>
          </cell>
        </row>
        <row r="159">
          <cell r="D159">
            <v>683.5</v>
          </cell>
          <cell r="E159">
            <v>68.350000000000009</v>
          </cell>
        </row>
        <row r="160">
          <cell r="D160">
            <v>187</v>
          </cell>
          <cell r="E160">
            <v>18.7</v>
          </cell>
        </row>
        <row r="161">
          <cell r="D161">
            <v>3500</v>
          </cell>
          <cell r="E161">
            <v>350</v>
          </cell>
        </row>
        <row r="162">
          <cell r="D162">
            <v>1875</v>
          </cell>
          <cell r="E162">
            <v>187.5</v>
          </cell>
        </row>
        <row r="163">
          <cell r="D163">
            <v>1326</v>
          </cell>
          <cell r="E163">
            <v>265.2</v>
          </cell>
        </row>
        <row r="164">
          <cell r="D164">
            <v>2343</v>
          </cell>
          <cell r="E164">
            <v>468.6</v>
          </cell>
        </row>
        <row r="165">
          <cell r="D165">
            <v>2166</v>
          </cell>
          <cell r="E165">
            <v>216.60000000000002</v>
          </cell>
        </row>
        <row r="166">
          <cell r="D166">
            <v>847.5</v>
          </cell>
          <cell r="E166">
            <v>84.75</v>
          </cell>
        </row>
        <row r="167">
          <cell r="D167">
            <v>717</v>
          </cell>
          <cell r="E167">
            <v>143.4</v>
          </cell>
        </row>
        <row r="168">
          <cell r="D168">
            <v>684</v>
          </cell>
          <cell r="E168">
            <v>68.400000000000006</v>
          </cell>
        </row>
        <row r="169">
          <cell r="D169">
            <v>184.5</v>
          </cell>
          <cell r="E169">
            <v>18.45</v>
          </cell>
        </row>
        <row r="170">
          <cell r="D170">
            <v>1881</v>
          </cell>
          <cell r="E170">
            <v>188.10000000000002</v>
          </cell>
        </row>
        <row r="171">
          <cell r="D171">
            <v>1503</v>
          </cell>
          <cell r="E171">
            <v>150.30000000000001</v>
          </cell>
        </row>
        <row r="172">
          <cell r="D172">
            <v>3840</v>
          </cell>
          <cell r="E172">
            <v>768</v>
          </cell>
        </row>
        <row r="173">
          <cell r="D173">
            <v>2700</v>
          </cell>
          <cell r="E173">
            <v>540</v>
          </cell>
        </row>
        <row r="174">
          <cell r="D174">
            <v>3300</v>
          </cell>
          <cell r="E174">
            <v>330</v>
          </cell>
        </row>
        <row r="175">
          <cell r="D175">
            <v>6750</v>
          </cell>
          <cell r="E175">
            <v>675</v>
          </cell>
        </row>
        <row r="176">
          <cell r="D176">
            <v>5400</v>
          </cell>
          <cell r="E176">
            <v>1080</v>
          </cell>
        </row>
        <row r="177">
          <cell r="D177">
            <v>540</v>
          </cell>
          <cell r="E177">
            <v>54</v>
          </cell>
        </row>
        <row r="178">
          <cell r="D178">
            <v>810</v>
          </cell>
          <cell r="E178">
            <v>81</v>
          </cell>
        </row>
        <row r="179">
          <cell r="D179">
            <v>1183.5</v>
          </cell>
          <cell r="E179">
            <v>118.35000000000001</v>
          </cell>
        </row>
        <row r="180">
          <cell r="D180">
            <v>687</v>
          </cell>
          <cell r="E180">
            <v>137.4</v>
          </cell>
        </row>
        <row r="181">
          <cell r="D181">
            <v>187.5</v>
          </cell>
          <cell r="E181">
            <v>37.5</v>
          </cell>
        </row>
        <row r="182">
          <cell r="D182">
            <v>2725</v>
          </cell>
          <cell r="E182">
            <v>272.5</v>
          </cell>
        </row>
        <row r="183">
          <cell r="D183">
            <v>2176</v>
          </cell>
          <cell r="E183">
            <v>217.60000000000002</v>
          </cell>
        </row>
        <row r="184">
          <cell r="D184">
            <v>3193</v>
          </cell>
          <cell r="E184">
            <v>638.6</v>
          </cell>
        </row>
        <row r="185">
          <cell r="D185">
            <v>3016</v>
          </cell>
          <cell r="E185">
            <v>301.60000000000002</v>
          </cell>
        </row>
        <row r="186">
          <cell r="D186">
            <v>1697.5</v>
          </cell>
          <cell r="E186">
            <v>169.75</v>
          </cell>
        </row>
        <row r="187">
          <cell r="D187">
            <v>1567</v>
          </cell>
          <cell r="E187">
            <v>313.40000000000003</v>
          </cell>
        </row>
        <row r="188">
          <cell r="D188">
            <v>1534</v>
          </cell>
          <cell r="E188">
            <v>306.8</v>
          </cell>
        </row>
        <row r="189">
          <cell r="D189">
            <v>1034.5</v>
          </cell>
          <cell r="E189">
            <v>103.45</v>
          </cell>
        </row>
        <row r="190">
          <cell r="D190">
            <v>2731</v>
          </cell>
          <cell r="E190">
            <v>273.10000000000002</v>
          </cell>
        </row>
        <row r="191">
          <cell r="D191">
            <v>2353</v>
          </cell>
          <cell r="E191">
            <v>235.3</v>
          </cell>
        </row>
        <row r="192">
          <cell r="D192">
            <v>4690</v>
          </cell>
          <cell r="E192">
            <v>938</v>
          </cell>
        </row>
        <row r="193">
          <cell r="D193">
            <v>3550</v>
          </cell>
          <cell r="E193">
            <v>710</v>
          </cell>
        </row>
        <row r="194">
          <cell r="D194">
            <v>4150</v>
          </cell>
          <cell r="E194">
            <v>415</v>
          </cell>
        </row>
        <row r="195">
          <cell r="D195">
            <v>7600</v>
          </cell>
          <cell r="E195">
            <v>760</v>
          </cell>
        </row>
        <row r="196">
          <cell r="D196">
            <v>6250</v>
          </cell>
          <cell r="E196">
            <v>1250</v>
          </cell>
        </row>
        <row r="197">
          <cell r="D197">
            <v>1390</v>
          </cell>
          <cell r="E197">
            <v>139</v>
          </cell>
        </row>
        <row r="198">
          <cell r="D198">
            <v>1660</v>
          </cell>
          <cell r="E198">
            <v>166</v>
          </cell>
        </row>
        <row r="199">
          <cell r="D199">
            <v>2033.5</v>
          </cell>
          <cell r="E199">
            <v>203.35000000000002</v>
          </cell>
        </row>
        <row r="200">
          <cell r="D200">
            <v>1537</v>
          </cell>
          <cell r="E200">
            <v>153.70000000000002</v>
          </cell>
        </row>
        <row r="201">
          <cell r="D201">
            <v>1037.5</v>
          </cell>
          <cell r="E201">
            <v>207.5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Výroba_Březen"/>
      <sheetName val="Směna_3"/>
      <sheetName val="Porovnání"/>
      <sheetName val="Odvoz zeminy"/>
      <sheetName val="Objednávky"/>
      <sheetName val="Obraty"/>
      <sheetName val="Přepočty"/>
      <sheetName val="Příspěvky"/>
      <sheetName val="Bydliště_osob"/>
      <sheetName val="List3"/>
      <sheetName val="List4"/>
      <sheetName val="OSVČ_2014_KT"/>
      <sheetName val="OSVČ_2014"/>
      <sheetName val="Expedice"/>
      <sheetName val="KM_vyrese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34536</v>
          </cell>
          <cell r="H2">
            <v>397200</v>
          </cell>
          <cell r="Q2">
            <v>0.15</v>
          </cell>
        </row>
        <row r="3">
          <cell r="B3">
            <v>33992</v>
          </cell>
          <cell r="H3">
            <v>329200</v>
          </cell>
          <cell r="Q3">
            <v>24840</v>
          </cell>
        </row>
        <row r="4">
          <cell r="B4">
            <v>34068</v>
          </cell>
          <cell r="H4">
            <v>417300</v>
          </cell>
          <cell r="Q4">
            <v>42813</v>
          </cell>
        </row>
        <row r="5">
          <cell r="B5">
            <v>34075</v>
          </cell>
          <cell r="H5">
            <v>256900</v>
          </cell>
        </row>
        <row r="6">
          <cell r="B6">
            <v>34271</v>
          </cell>
          <cell r="H6">
            <v>185400</v>
          </cell>
        </row>
        <row r="7">
          <cell r="B7">
            <v>34087</v>
          </cell>
          <cell r="H7">
            <v>153800</v>
          </cell>
        </row>
        <row r="8">
          <cell r="B8">
            <v>33881</v>
          </cell>
          <cell r="H8">
            <v>228000</v>
          </cell>
        </row>
        <row r="9">
          <cell r="B9">
            <v>33727</v>
          </cell>
          <cell r="H9">
            <v>398200</v>
          </cell>
        </row>
        <row r="10">
          <cell r="B10">
            <v>33721</v>
          </cell>
          <cell r="H10">
            <v>343000</v>
          </cell>
        </row>
        <row r="11">
          <cell r="B11">
            <v>33287</v>
          </cell>
          <cell r="H11">
            <v>402600</v>
          </cell>
        </row>
        <row r="12">
          <cell r="B12">
            <v>33553</v>
          </cell>
          <cell r="H12">
            <v>311100</v>
          </cell>
        </row>
        <row r="13">
          <cell r="B13">
            <v>33009</v>
          </cell>
          <cell r="H13">
            <v>284000</v>
          </cell>
        </row>
        <row r="14">
          <cell r="B14">
            <v>33108</v>
          </cell>
          <cell r="H14">
            <v>220300</v>
          </cell>
        </row>
        <row r="15">
          <cell r="B15">
            <v>32707</v>
          </cell>
          <cell r="H15">
            <v>263500</v>
          </cell>
        </row>
        <row r="16">
          <cell r="B16">
            <v>32568</v>
          </cell>
          <cell r="H16">
            <v>437000</v>
          </cell>
        </row>
        <row r="17">
          <cell r="B17">
            <v>32547</v>
          </cell>
          <cell r="H17">
            <v>207700</v>
          </cell>
        </row>
        <row r="18">
          <cell r="B18">
            <v>32473</v>
          </cell>
          <cell r="H18">
            <v>313100</v>
          </cell>
        </row>
        <row r="19">
          <cell r="B19">
            <v>32305</v>
          </cell>
          <cell r="H19">
            <v>170900</v>
          </cell>
        </row>
        <row r="20">
          <cell r="B20">
            <v>31846</v>
          </cell>
          <cell r="H20">
            <v>379000</v>
          </cell>
        </row>
        <row r="21">
          <cell r="B21">
            <v>31792</v>
          </cell>
          <cell r="H21">
            <v>365400</v>
          </cell>
        </row>
        <row r="22">
          <cell r="B22">
            <v>31468</v>
          </cell>
          <cell r="H22">
            <v>192700</v>
          </cell>
        </row>
        <row r="23">
          <cell r="B23">
            <v>31635</v>
          </cell>
          <cell r="H23">
            <v>209100</v>
          </cell>
        </row>
        <row r="24">
          <cell r="B24">
            <v>31599</v>
          </cell>
          <cell r="H24">
            <v>458900</v>
          </cell>
        </row>
        <row r="25">
          <cell r="B25">
            <v>31249</v>
          </cell>
          <cell r="H25">
            <v>383600</v>
          </cell>
        </row>
        <row r="26">
          <cell r="B26">
            <v>31277</v>
          </cell>
          <cell r="H26">
            <v>229500</v>
          </cell>
        </row>
        <row r="27">
          <cell r="B27">
            <v>31153</v>
          </cell>
          <cell r="H27">
            <v>226200</v>
          </cell>
        </row>
        <row r="28">
          <cell r="B28">
            <v>30798</v>
          </cell>
          <cell r="H28">
            <v>198900</v>
          </cell>
        </row>
        <row r="29">
          <cell r="B29">
            <v>30326</v>
          </cell>
          <cell r="H29">
            <v>157400</v>
          </cell>
        </row>
        <row r="30">
          <cell r="B30">
            <v>30604</v>
          </cell>
          <cell r="H30">
            <v>455400</v>
          </cell>
        </row>
        <row r="31">
          <cell r="B31">
            <v>30073</v>
          </cell>
          <cell r="H31">
            <v>231400</v>
          </cell>
        </row>
        <row r="32">
          <cell r="B32">
            <v>29563</v>
          </cell>
          <cell r="H32">
            <v>177800</v>
          </cell>
        </row>
        <row r="33">
          <cell r="B33">
            <v>29313</v>
          </cell>
          <cell r="H33">
            <v>182400</v>
          </cell>
        </row>
        <row r="34">
          <cell r="B34">
            <v>28961</v>
          </cell>
          <cell r="H34">
            <v>402900</v>
          </cell>
        </row>
        <row r="35">
          <cell r="B35">
            <v>29179</v>
          </cell>
          <cell r="H35">
            <v>471000</v>
          </cell>
        </row>
        <row r="36">
          <cell r="B36">
            <v>29207</v>
          </cell>
          <cell r="H36">
            <v>172500</v>
          </cell>
        </row>
        <row r="37">
          <cell r="B37">
            <v>28888</v>
          </cell>
          <cell r="H37">
            <v>291900</v>
          </cell>
        </row>
        <row r="38">
          <cell r="B38">
            <v>29116</v>
          </cell>
          <cell r="H38">
            <v>405800</v>
          </cell>
        </row>
        <row r="39">
          <cell r="B39">
            <v>28762</v>
          </cell>
          <cell r="H39">
            <v>295100</v>
          </cell>
        </row>
        <row r="40">
          <cell r="B40">
            <v>28818</v>
          </cell>
          <cell r="H40">
            <v>265400</v>
          </cell>
        </row>
        <row r="41">
          <cell r="B41">
            <v>28600</v>
          </cell>
          <cell r="H41">
            <v>394000</v>
          </cell>
        </row>
        <row r="42">
          <cell r="B42">
            <v>28214</v>
          </cell>
          <cell r="H42">
            <v>148900</v>
          </cell>
        </row>
        <row r="43">
          <cell r="B43">
            <v>27926</v>
          </cell>
          <cell r="H43">
            <v>335700</v>
          </cell>
        </row>
        <row r="44">
          <cell r="B44">
            <v>27946</v>
          </cell>
          <cell r="H44">
            <v>233600</v>
          </cell>
        </row>
        <row r="45">
          <cell r="B45">
            <v>28106</v>
          </cell>
          <cell r="H45">
            <v>175900</v>
          </cell>
        </row>
        <row r="46">
          <cell r="B46">
            <v>27442</v>
          </cell>
          <cell r="H46">
            <v>251600</v>
          </cell>
        </row>
        <row r="47">
          <cell r="B47">
            <v>27457</v>
          </cell>
          <cell r="H47">
            <v>175700</v>
          </cell>
        </row>
        <row r="48">
          <cell r="B48">
            <v>27535</v>
          </cell>
          <cell r="H48">
            <v>466100</v>
          </cell>
        </row>
        <row r="49">
          <cell r="B49">
            <v>27237</v>
          </cell>
          <cell r="H49">
            <v>465400</v>
          </cell>
        </row>
        <row r="50">
          <cell r="B50">
            <v>27394</v>
          </cell>
          <cell r="H50">
            <v>194400</v>
          </cell>
        </row>
        <row r="51">
          <cell r="B51">
            <v>26900</v>
          </cell>
          <cell r="H51">
            <v>314500</v>
          </cell>
        </row>
        <row r="52">
          <cell r="B52">
            <v>26912</v>
          </cell>
          <cell r="H52">
            <v>246000</v>
          </cell>
        </row>
        <row r="53">
          <cell r="B53">
            <v>27024</v>
          </cell>
          <cell r="H53">
            <v>199400</v>
          </cell>
        </row>
        <row r="54">
          <cell r="B54">
            <v>26553</v>
          </cell>
          <cell r="H54">
            <v>210400</v>
          </cell>
        </row>
        <row r="55">
          <cell r="B55">
            <v>26381</v>
          </cell>
          <cell r="H55">
            <v>337600</v>
          </cell>
        </row>
        <row r="56">
          <cell r="B56">
            <v>26357</v>
          </cell>
          <cell r="H56">
            <v>186600</v>
          </cell>
        </row>
        <row r="57">
          <cell r="B57">
            <v>26023</v>
          </cell>
          <cell r="H57">
            <v>255000</v>
          </cell>
        </row>
        <row r="58">
          <cell r="B58">
            <v>25890</v>
          </cell>
          <cell r="H58">
            <v>499400</v>
          </cell>
        </row>
        <row r="59">
          <cell r="B59">
            <v>25748</v>
          </cell>
          <cell r="H59">
            <v>165700</v>
          </cell>
        </row>
        <row r="60">
          <cell r="B60">
            <v>25578</v>
          </cell>
          <cell r="H60">
            <v>225700</v>
          </cell>
        </row>
        <row r="61">
          <cell r="B61">
            <v>25378</v>
          </cell>
          <cell r="H61">
            <v>266100</v>
          </cell>
        </row>
        <row r="62">
          <cell r="B62">
            <v>25529</v>
          </cell>
          <cell r="H62">
            <v>167400</v>
          </cell>
        </row>
        <row r="63">
          <cell r="B63">
            <v>25313</v>
          </cell>
          <cell r="H63">
            <v>199900</v>
          </cell>
        </row>
        <row r="64">
          <cell r="B64">
            <v>25559</v>
          </cell>
          <cell r="H64">
            <v>214100</v>
          </cell>
        </row>
        <row r="65">
          <cell r="B65">
            <v>25222</v>
          </cell>
          <cell r="H65">
            <v>309100</v>
          </cell>
        </row>
        <row r="66">
          <cell r="B66">
            <v>25340</v>
          </cell>
          <cell r="H66">
            <v>375300</v>
          </cell>
        </row>
        <row r="67">
          <cell r="B67">
            <v>24538</v>
          </cell>
          <cell r="H67">
            <v>370600</v>
          </cell>
        </row>
        <row r="68">
          <cell r="B68">
            <v>24445</v>
          </cell>
          <cell r="H68">
            <v>251600</v>
          </cell>
        </row>
        <row r="69">
          <cell r="B69">
            <v>24258</v>
          </cell>
          <cell r="H69">
            <v>140600</v>
          </cell>
        </row>
        <row r="70">
          <cell r="B70">
            <v>23919</v>
          </cell>
          <cell r="H70">
            <v>271000</v>
          </cell>
        </row>
        <row r="71">
          <cell r="B71">
            <v>23754</v>
          </cell>
          <cell r="H71">
            <v>466400</v>
          </cell>
        </row>
        <row r="72">
          <cell r="B72">
            <v>23789</v>
          </cell>
          <cell r="H72">
            <v>419500</v>
          </cell>
        </row>
        <row r="73">
          <cell r="B73">
            <v>23675</v>
          </cell>
          <cell r="H73">
            <v>236600</v>
          </cell>
        </row>
        <row r="74">
          <cell r="B74">
            <v>23666</v>
          </cell>
          <cell r="H74">
            <v>440500</v>
          </cell>
        </row>
        <row r="75">
          <cell r="B75">
            <v>23493</v>
          </cell>
          <cell r="H75">
            <v>344500</v>
          </cell>
        </row>
        <row r="76">
          <cell r="B76">
            <v>23292</v>
          </cell>
          <cell r="H76">
            <v>312400</v>
          </cell>
        </row>
        <row r="77">
          <cell r="B77">
            <v>23157</v>
          </cell>
          <cell r="H77">
            <v>270000</v>
          </cell>
        </row>
        <row r="78">
          <cell r="B78">
            <v>23039</v>
          </cell>
          <cell r="H78">
            <v>262400</v>
          </cell>
        </row>
        <row r="79">
          <cell r="B79">
            <v>23041</v>
          </cell>
          <cell r="H79">
            <v>203800</v>
          </cell>
        </row>
        <row r="80">
          <cell r="B80">
            <v>22707</v>
          </cell>
          <cell r="H80">
            <v>328900</v>
          </cell>
        </row>
        <row r="81">
          <cell r="B81">
            <v>22919</v>
          </cell>
          <cell r="H81">
            <v>458100</v>
          </cell>
        </row>
        <row r="82">
          <cell r="B82">
            <v>22733</v>
          </cell>
          <cell r="H82">
            <v>419000</v>
          </cell>
        </row>
        <row r="83">
          <cell r="B83">
            <v>22837</v>
          </cell>
          <cell r="H83">
            <v>367800</v>
          </cell>
        </row>
        <row r="84">
          <cell r="B84">
            <v>22427</v>
          </cell>
          <cell r="H84">
            <v>216700</v>
          </cell>
        </row>
        <row r="85">
          <cell r="B85">
            <v>22412</v>
          </cell>
          <cell r="H85">
            <v>158600</v>
          </cell>
        </row>
        <row r="86">
          <cell r="B86">
            <v>22429</v>
          </cell>
          <cell r="H86">
            <v>286900</v>
          </cell>
        </row>
        <row r="87">
          <cell r="B87">
            <v>22201</v>
          </cell>
          <cell r="H87">
            <v>197400</v>
          </cell>
        </row>
        <row r="88">
          <cell r="B88">
            <v>22232</v>
          </cell>
          <cell r="H88">
            <v>317800</v>
          </cell>
        </row>
        <row r="89">
          <cell r="B89">
            <v>21876</v>
          </cell>
          <cell r="H89">
            <v>378000</v>
          </cell>
        </row>
        <row r="90">
          <cell r="B90">
            <v>21868</v>
          </cell>
          <cell r="H90">
            <v>299500</v>
          </cell>
        </row>
        <row r="91">
          <cell r="B91">
            <v>21327</v>
          </cell>
          <cell r="H91">
            <v>433200</v>
          </cell>
        </row>
        <row r="92">
          <cell r="B92">
            <v>21509</v>
          </cell>
          <cell r="H92">
            <v>235900</v>
          </cell>
        </row>
        <row r="93">
          <cell r="B93">
            <v>20909</v>
          </cell>
          <cell r="H93">
            <v>154500</v>
          </cell>
        </row>
        <row r="94">
          <cell r="B94">
            <v>20713</v>
          </cell>
          <cell r="H94">
            <v>261200</v>
          </cell>
        </row>
        <row r="95">
          <cell r="B95">
            <v>20820</v>
          </cell>
          <cell r="H95">
            <v>491900</v>
          </cell>
        </row>
        <row r="96">
          <cell r="B96">
            <v>20455</v>
          </cell>
          <cell r="H96">
            <v>374200</v>
          </cell>
        </row>
        <row r="97">
          <cell r="B97">
            <v>20814</v>
          </cell>
          <cell r="H97">
            <v>446300</v>
          </cell>
        </row>
        <row r="98">
          <cell r="B98">
            <v>20806</v>
          </cell>
          <cell r="H98">
            <v>277100</v>
          </cell>
        </row>
        <row r="99">
          <cell r="B99">
            <v>20374</v>
          </cell>
          <cell r="H99">
            <v>476500</v>
          </cell>
        </row>
        <row r="100">
          <cell r="B100">
            <v>20289</v>
          </cell>
          <cell r="H100">
            <v>207700</v>
          </cell>
        </row>
        <row r="101">
          <cell r="B101">
            <v>20389</v>
          </cell>
          <cell r="H101">
            <v>357900</v>
          </cell>
        </row>
      </sheetData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Výroba_Březen"/>
      <sheetName val="Směna_3"/>
      <sheetName val="Porovnání"/>
      <sheetName val="Odvoz zeminy"/>
      <sheetName val="Objednávky"/>
      <sheetName val="Obraty"/>
      <sheetName val="Přepočty"/>
      <sheetName val="Příspěvky"/>
      <sheetName val="Bydliště_osob"/>
      <sheetName val="List3"/>
      <sheetName val="List4"/>
      <sheetName val="OSVČ_2014_KT"/>
      <sheetName val="OSVČ_2014"/>
      <sheetName val="Expedice"/>
      <sheetName val="KM_vyrese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34536</v>
          </cell>
          <cell r="H2">
            <v>397200</v>
          </cell>
          <cell r="Q2">
            <v>0.15</v>
          </cell>
        </row>
        <row r="3">
          <cell r="B3">
            <v>33992</v>
          </cell>
          <cell r="H3">
            <v>329200</v>
          </cell>
          <cell r="Q3">
            <v>24840</v>
          </cell>
        </row>
        <row r="4">
          <cell r="B4">
            <v>34068</v>
          </cell>
          <cell r="H4">
            <v>417300</v>
          </cell>
          <cell r="Q4">
            <v>42813</v>
          </cell>
        </row>
        <row r="5">
          <cell r="B5">
            <v>34075</v>
          </cell>
          <cell r="H5">
            <v>256900</v>
          </cell>
        </row>
        <row r="6">
          <cell r="B6">
            <v>34271</v>
          </cell>
          <cell r="H6">
            <v>185400</v>
          </cell>
        </row>
        <row r="7">
          <cell r="B7">
            <v>34087</v>
          </cell>
          <cell r="H7">
            <v>153800</v>
          </cell>
        </row>
        <row r="8">
          <cell r="B8">
            <v>33881</v>
          </cell>
          <cell r="H8">
            <v>228000</v>
          </cell>
        </row>
        <row r="9">
          <cell r="B9">
            <v>33727</v>
          </cell>
          <cell r="H9">
            <v>398200</v>
          </cell>
        </row>
        <row r="10">
          <cell r="B10">
            <v>33721</v>
          </cell>
          <cell r="H10">
            <v>343000</v>
          </cell>
        </row>
        <row r="11">
          <cell r="B11">
            <v>33287</v>
          </cell>
          <cell r="H11">
            <v>402600</v>
          </cell>
        </row>
        <row r="12">
          <cell r="B12">
            <v>33553</v>
          </cell>
          <cell r="H12">
            <v>311100</v>
          </cell>
        </row>
        <row r="13">
          <cell r="B13">
            <v>33009</v>
          </cell>
          <cell r="H13">
            <v>284000</v>
          </cell>
        </row>
        <row r="14">
          <cell r="B14">
            <v>33108</v>
          </cell>
          <cell r="H14">
            <v>220300</v>
          </cell>
        </row>
        <row r="15">
          <cell r="B15">
            <v>32707</v>
          </cell>
          <cell r="H15">
            <v>263500</v>
          </cell>
        </row>
        <row r="16">
          <cell r="B16">
            <v>32568</v>
          </cell>
          <cell r="H16">
            <v>437000</v>
          </cell>
        </row>
        <row r="17">
          <cell r="B17">
            <v>32547</v>
          </cell>
          <cell r="H17">
            <v>207700</v>
          </cell>
        </row>
        <row r="18">
          <cell r="B18">
            <v>32473</v>
          </cell>
          <cell r="H18">
            <v>313100</v>
          </cell>
        </row>
        <row r="19">
          <cell r="B19">
            <v>32305</v>
          </cell>
          <cell r="H19">
            <v>170900</v>
          </cell>
        </row>
        <row r="20">
          <cell r="B20">
            <v>31846</v>
          </cell>
          <cell r="H20">
            <v>379000</v>
          </cell>
        </row>
        <row r="21">
          <cell r="B21">
            <v>31792</v>
          </cell>
          <cell r="H21">
            <v>365400</v>
          </cell>
        </row>
        <row r="22">
          <cell r="B22">
            <v>31468</v>
          </cell>
          <cell r="H22">
            <v>192700</v>
          </cell>
        </row>
        <row r="23">
          <cell r="B23">
            <v>31635</v>
          </cell>
          <cell r="H23">
            <v>209100</v>
          </cell>
        </row>
        <row r="24">
          <cell r="B24">
            <v>31599</v>
          </cell>
          <cell r="H24">
            <v>458900</v>
          </cell>
        </row>
        <row r="25">
          <cell r="B25">
            <v>31249</v>
          </cell>
          <cell r="H25">
            <v>383600</v>
          </cell>
        </row>
        <row r="26">
          <cell r="B26">
            <v>31277</v>
          </cell>
          <cell r="H26">
            <v>229500</v>
          </cell>
        </row>
        <row r="27">
          <cell r="B27">
            <v>31153</v>
          </cell>
          <cell r="H27">
            <v>226200</v>
          </cell>
        </row>
        <row r="28">
          <cell r="B28">
            <v>30798</v>
          </cell>
          <cell r="H28">
            <v>198900</v>
          </cell>
        </row>
        <row r="29">
          <cell r="B29">
            <v>30326</v>
          </cell>
          <cell r="H29">
            <v>157400</v>
          </cell>
        </row>
        <row r="30">
          <cell r="B30">
            <v>30604</v>
          </cell>
          <cell r="H30">
            <v>455400</v>
          </cell>
        </row>
        <row r="31">
          <cell r="B31">
            <v>30073</v>
          </cell>
          <cell r="H31">
            <v>231400</v>
          </cell>
        </row>
        <row r="32">
          <cell r="B32">
            <v>29563</v>
          </cell>
          <cell r="H32">
            <v>177800</v>
          </cell>
        </row>
        <row r="33">
          <cell r="B33">
            <v>29313</v>
          </cell>
          <cell r="H33">
            <v>182400</v>
          </cell>
        </row>
        <row r="34">
          <cell r="B34">
            <v>28961</v>
          </cell>
          <cell r="H34">
            <v>402900</v>
          </cell>
        </row>
        <row r="35">
          <cell r="B35">
            <v>29179</v>
          </cell>
          <cell r="H35">
            <v>471000</v>
          </cell>
        </row>
        <row r="36">
          <cell r="B36">
            <v>29207</v>
          </cell>
          <cell r="H36">
            <v>172500</v>
          </cell>
        </row>
        <row r="37">
          <cell r="B37">
            <v>28888</v>
          </cell>
          <cell r="H37">
            <v>291900</v>
          </cell>
        </row>
        <row r="38">
          <cell r="B38">
            <v>29116</v>
          </cell>
          <cell r="H38">
            <v>405800</v>
          </cell>
        </row>
        <row r="39">
          <cell r="B39">
            <v>28762</v>
          </cell>
          <cell r="H39">
            <v>295100</v>
          </cell>
        </row>
        <row r="40">
          <cell r="B40">
            <v>28818</v>
          </cell>
          <cell r="H40">
            <v>265400</v>
          </cell>
        </row>
        <row r="41">
          <cell r="B41">
            <v>28600</v>
          </cell>
          <cell r="H41">
            <v>394000</v>
          </cell>
        </row>
        <row r="42">
          <cell r="B42">
            <v>28214</v>
          </cell>
          <cell r="H42">
            <v>148900</v>
          </cell>
        </row>
        <row r="43">
          <cell r="B43">
            <v>27926</v>
          </cell>
          <cell r="H43">
            <v>335700</v>
          </cell>
        </row>
        <row r="44">
          <cell r="B44">
            <v>27946</v>
          </cell>
          <cell r="H44">
            <v>233600</v>
          </cell>
        </row>
        <row r="45">
          <cell r="B45">
            <v>28106</v>
          </cell>
          <cell r="H45">
            <v>175900</v>
          </cell>
        </row>
        <row r="46">
          <cell r="B46">
            <v>27442</v>
          </cell>
          <cell r="H46">
            <v>251600</v>
          </cell>
        </row>
        <row r="47">
          <cell r="B47">
            <v>27457</v>
          </cell>
          <cell r="H47">
            <v>175700</v>
          </cell>
        </row>
        <row r="48">
          <cell r="B48">
            <v>27535</v>
          </cell>
          <cell r="H48">
            <v>466100</v>
          </cell>
        </row>
        <row r="49">
          <cell r="B49">
            <v>27237</v>
          </cell>
          <cell r="H49">
            <v>465400</v>
          </cell>
        </row>
        <row r="50">
          <cell r="B50">
            <v>27394</v>
          </cell>
          <cell r="H50">
            <v>194400</v>
          </cell>
        </row>
        <row r="51">
          <cell r="B51">
            <v>26900</v>
          </cell>
          <cell r="H51">
            <v>314500</v>
          </cell>
        </row>
        <row r="52">
          <cell r="B52">
            <v>26912</v>
          </cell>
          <cell r="H52">
            <v>246000</v>
          </cell>
        </row>
        <row r="53">
          <cell r="B53">
            <v>27024</v>
          </cell>
          <cell r="H53">
            <v>199400</v>
          </cell>
        </row>
        <row r="54">
          <cell r="B54">
            <v>26553</v>
          </cell>
          <cell r="H54">
            <v>210400</v>
          </cell>
        </row>
        <row r="55">
          <cell r="B55">
            <v>26381</v>
          </cell>
          <cell r="H55">
            <v>337600</v>
          </cell>
        </row>
        <row r="56">
          <cell r="B56">
            <v>26357</v>
          </cell>
          <cell r="H56">
            <v>186600</v>
          </cell>
        </row>
        <row r="57">
          <cell r="B57">
            <v>26023</v>
          </cell>
          <cell r="H57">
            <v>255000</v>
          </cell>
        </row>
        <row r="58">
          <cell r="B58">
            <v>25890</v>
          </cell>
          <cell r="H58">
            <v>499400</v>
          </cell>
        </row>
        <row r="59">
          <cell r="B59">
            <v>25748</v>
          </cell>
          <cell r="H59">
            <v>165700</v>
          </cell>
        </row>
        <row r="60">
          <cell r="B60">
            <v>25578</v>
          </cell>
          <cell r="H60">
            <v>225700</v>
          </cell>
        </row>
        <row r="61">
          <cell r="B61">
            <v>25378</v>
          </cell>
          <cell r="H61">
            <v>266100</v>
          </cell>
        </row>
        <row r="62">
          <cell r="B62">
            <v>25529</v>
          </cell>
          <cell r="H62">
            <v>167400</v>
          </cell>
        </row>
        <row r="63">
          <cell r="B63">
            <v>25313</v>
          </cell>
          <cell r="H63">
            <v>199900</v>
          </cell>
        </row>
        <row r="64">
          <cell r="B64">
            <v>25559</v>
          </cell>
          <cell r="H64">
            <v>214100</v>
          </cell>
        </row>
        <row r="65">
          <cell r="B65">
            <v>25222</v>
          </cell>
          <cell r="H65">
            <v>309100</v>
          </cell>
        </row>
        <row r="66">
          <cell r="B66">
            <v>25340</v>
          </cell>
          <cell r="H66">
            <v>375300</v>
          </cell>
        </row>
        <row r="67">
          <cell r="B67">
            <v>24538</v>
          </cell>
          <cell r="H67">
            <v>370600</v>
          </cell>
        </row>
        <row r="68">
          <cell r="B68">
            <v>24445</v>
          </cell>
          <cell r="H68">
            <v>251600</v>
          </cell>
        </row>
        <row r="69">
          <cell r="B69">
            <v>24258</v>
          </cell>
          <cell r="H69">
            <v>140600</v>
          </cell>
        </row>
        <row r="70">
          <cell r="B70">
            <v>23919</v>
          </cell>
          <cell r="H70">
            <v>271000</v>
          </cell>
        </row>
        <row r="71">
          <cell r="B71">
            <v>23754</v>
          </cell>
          <cell r="H71">
            <v>466400</v>
          </cell>
        </row>
        <row r="72">
          <cell r="B72">
            <v>23789</v>
          </cell>
          <cell r="H72">
            <v>419500</v>
          </cell>
        </row>
        <row r="73">
          <cell r="B73">
            <v>23675</v>
          </cell>
          <cell r="H73">
            <v>236600</v>
          </cell>
        </row>
        <row r="74">
          <cell r="B74">
            <v>23666</v>
          </cell>
          <cell r="H74">
            <v>440500</v>
          </cell>
        </row>
        <row r="75">
          <cell r="B75">
            <v>23493</v>
          </cell>
          <cell r="H75">
            <v>344500</v>
          </cell>
        </row>
        <row r="76">
          <cell r="B76">
            <v>23292</v>
          </cell>
          <cell r="H76">
            <v>312400</v>
          </cell>
        </row>
        <row r="77">
          <cell r="B77">
            <v>23157</v>
          </cell>
          <cell r="H77">
            <v>270000</v>
          </cell>
        </row>
        <row r="78">
          <cell r="B78">
            <v>23039</v>
          </cell>
          <cell r="H78">
            <v>262400</v>
          </cell>
        </row>
        <row r="79">
          <cell r="B79">
            <v>23041</v>
          </cell>
          <cell r="H79">
            <v>203800</v>
          </cell>
        </row>
        <row r="80">
          <cell r="B80">
            <v>22707</v>
          </cell>
          <cell r="H80">
            <v>328900</v>
          </cell>
        </row>
        <row r="81">
          <cell r="B81">
            <v>22919</v>
          </cell>
          <cell r="H81">
            <v>458100</v>
          </cell>
        </row>
        <row r="82">
          <cell r="B82">
            <v>22733</v>
          </cell>
          <cell r="H82">
            <v>419000</v>
          </cell>
        </row>
        <row r="83">
          <cell r="B83">
            <v>22837</v>
          </cell>
          <cell r="H83">
            <v>367800</v>
          </cell>
        </row>
        <row r="84">
          <cell r="B84">
            <v>22427</v>
          </cell>
          <cell r="H84">
            <v>216700</v>
          </cell>
        </row>
        <row r="85">
          <cell r="B85">
            <v>22412</v>
          </cell>
          <cell r="H85">
            <v>158600</v>
          </cell>
        </row>
        <row r="86">
          <cell r="B86">
            <v>22429</v>
          </cell>
          <cell r="H86">
            <v>286900</v>
          </cell>
        </row>
        <row r="87">
          <cell r="B87">
            <v>22201</v>
          </cell>
          <cell r="H87">
            <v>197400</v>
          </cell>
        </row>
        <row r="88">
          <cell r="B88">
            <v>22232</v>
          </cell>
          <cell r="H88">
            <v>317800</v>
          </cell>
        </row>
        <row r="89">
          <cell r="B89">
            <v>21876</v>
          </cell>
          <cell r="H89">
            <v>378000</v>
          </cell>
        </row>
        <row r="90">
          <cell r="B90">
            <v>21868</v>
          </cell>
          <cell r="H90">
            <v>299500</v>
          </cell>
        </row>
        <row r="91">
          <cell r="B91">
            <v>21327</v>
          </cell>
          <cell r="H91">
            <v>433200</v>
          </cell>
        </row>
        <row r="92">
          <cell r="B92">
            <v>21509</v>
          </cell>
          <cell r="H92">
            <v>235900</v>
          </cell>
        </row>
        <row r="93">
          <cell r="B93">
            <v>20909</v>
          </cell>
          <cell r="H93">
            <v>154500</v>
          </cell>
        </row>
        <row r="94">
          <cell r="B94">
            <v>20713</v>
          </cell>
          <cell r="H94">
            <v>261200</v>
          </cell>
        </row>
        <row r="95">
          <cell r="B95">
            <v>20820</v>
          </cell>
          <cell r="H95">
            <v>491900</v>
          </cell>
        </row>
        <row r="96">
          <cell r="B96">
            <v>20455</v>
          </cell>
          <cell r="H96">
            <v>374200</v>
          </cell>
        </row>
        <row r="97">
          <cell r="B97">
            <v>20814</v>
          </cell>
          <cell r="H97">
            <v>446300</v>
          </cell>
        </row>
        <row r="98">
          <cell r="B98">
            <v>20806</v>
          </cell>
          <cell r="H98">
            <v>277100</v>
          </cell>
        </row>
        <row r="99">
          <cell r="B99">
            <v>20374</v>
          </cell>
          <cell r="H99">
            <v>476500</v>
          </cell>
        </row>
        <row r="100">
          <cell r="B100">
            <v>20289</v>
          </cell>
          <cell r="H100">
            <v>207700</v>
          </cell>
        </row>
        <row r="101">
          <cell r="B101">
            <v>20389</v>
          </cell>
          <cell r="H101">
            <v>357900</v>
          </cell>
        </row>
      </sheetData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Vzorce a funkce"/>
      <sheetName val="odkazy"/>
      <sheetName val="řazení II"/>
      <sheetName val="řady"/>
      <sheetName val="Operátory"/>
      <sheetName val="mocnina"/>
      <sheetName val="Styl buňky"/>
      <sheetName val="Styl buňky 2"/>
      <sheetName val="Posuvníky (2)"/>
      <sheetName val="Práce s daty"/>
      <sheetName val="Vlastní formát"/>
      <sheetName val="Podmíněné formátování"/>
      <sheetName val="PF2"/>
      <sheetName val="Přesun kopie"/>
      <sheetName val="Příčky"/>
      <sheetName val="Příčky (2)"/>
      <sheetName val="Skrýt-Zobrazit"/>
      <sheetName val="Vložit jinak (1)"/>
      <sheetName val="Vložit jinak (1r)"/>
      <sheetName val=" Vložit jinak (2)"/>
      <sheetName val=" Vložit jinak (2r)"/>
      <sheetName val="OSVČ_2014"/>
      <sheetName val="leden"/>
      <sheetName val="únor"/>
      <sheetName val="březen"/>
      <sheetName val="celkem"/>
      <sheetName val="Datumy"/>
      <sheetName val="List4"/>
      <sheetName val="Text-fce"/>
      <sheetName val="Text (2)"/>
      <sheetName val="Logické-fce"/>
      <sheetName val="Logické-fce (2)"/>
      <sheetName val="Podmíněné-fce"/>
      <sheetName val="COUNTIF (2)"/>
      <sheetName val="Když"/>
      <sheetName val="RČ-když"/>
      <sheetName val="Zaokrouhli"/>
      <sheetName val="Finanční-fce"/>
      <sheetName val="Pořadí"/>
      <sheetName val="Vyhledávací-fce"/>
      <sheetName val="Vnořená_fce"/>
      <sheetName val="Kontrola vzorců"/>
      <sheetName val="Graf 1"/>
      <sheetName val="Porovnání"/>
      <sheetName val="Porovnání (2)"/>
      <sheetName val="Graf 2"/>
      <sheetName val="Graf 3"/>
      <sheetName val="Graf 4"/>
      <sheetName val="Graf 4 (2)"/>
      <sheetName val="Graf 5"/>
      <sheetName val="Seznamy"/>
      <sheetName val="Ověření"/>
      <sheetName val="Řazení"/>
      <sheetName val="Filtrování"/>
      <sheetName val="Filtrování (2)"/>
      <sheetName val="Databáze"/>
      <sheetName val="Přehledy"/>
      <sheetName val="Přehledy (2)"/>
      <sheetName val="Souhrny"/>
      <sheetName val="Souhrny (2)"/>
      <sheetName val="Import dat"/>
      <sheetName val="List1"/>
      <sheetName val="KT1"/>
      <sheetName val="KT1a"/>
      <sheetName val="KT1c"/>
      <sheetName val="KT2"/>
      <sheetName val="KT2a"/>
      <sheetName val="KT3"/>
      <sheetName val="KT3a"/>
      <sheetName val="K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B1">
            <v>21</v>
          </cell>
        </row>
        <row r="2">
          <cell r="B2">
            <v>15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ynek@" TargetMode="External"/><Relationship Id="rId13" Type="http://schemas.openxmlformats.org/officeDocument/2006/relationships/hyperlink" Target="mailto:visinger@" TargetMode="External"/><Relationship Id="rId3" Type="http://schemas.openxmlformats.org/officeDocument/2006/relationships/hyperlink" Target="mailto:mal&#225;@yahoo.com" TargetMode="External"/><Relationship Id="rId7" Type="http://schemas.openxmlformats.org/officeDocument/2006/relationships/hyperlink" Target="mailto:gruber@snaper.com" TargetMode="External"/><Relationship Id="rId12" Type="http://schemas.openxmlformats.org/officeDocument/2006/relationships/hyperlink" Target="mailto:roln&#225;@" TargetMode="External"/><Relationship Id="rId2" Type="http://schemas.openxmlformats.org/officeDocument/2006/relationships/hyperlink" Target="mailto:havel@gmail.com" TargetMode="External"/><Relationship Id="rId1" Type="http://schemas.openxmlformats.org/officeDocument/2006/relationships/hyperlink" Target="mailto:synek@seznam.cz" TargetMode="External"/><Relationship Id="rId6" Type="http://schemas.openxmlformats.org/officeDocument/2006/relationships/hyperlink" Target="mailto:visinger@tiscali.cz" TargetMode="External"/><Relationship Id="rId11" Type="http://schemas.openxmlformats.org/officeDocument/2006/relationships/hyperlink" Target="mailto:gabrielov&#225;@" TargetMode="External"/><Relationship Id="rId5" Type="http://schemas.openxmlformats.org/officeDocument/2006/relationships/hyperlink" Target="mailto:roln&#225;@gmail.com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mailto:mal&#225;@" TargetMode="External"/><Relationship Id="rId4" Type="http://schemas.openxmlformats.org/officeDocument/2006/relationships/hyperlink" Target="mailto:gabrielov&#225;@email.cz" TargetMode="External"/><Relationship Id="rId9" Type="http://schemas.openxmlformats.org/officeDocument/2006/relationships/hyperlink" Target="mailto:havel@" TargetMode="External"/><Relationship Id="rId14" Type="http://schemas.openxmlformats.org/officeDocument/2006/relationships/hyperlink" Target="mailto:gruber@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FF00"/>
  </sheetPr>
  <dimension ref="A4:Q38"/>
  <sheetViews>
    <sheetView topLeftCell="A19" workbookViewId="0">
      <selection activeCell="W20" sqref="W20"/>
    </sheetView>
  </sheetViews>
  <sheetFormatPr defaultRowHeight="14.4" x14ac:dyDescent="0.3"/>
  <sheetData>
    <row r="4" spans="5:15" x14ac:dyDescent="0.3">
      <c r="E4" s="2"/>
    </row>
    <row r="7" spans="5:15" x14ac:dyDescent="0.3">
      <c r="M7">
        <v>10</v>
      </c>
    </row>
    <row r="8" spans="5:15" x14ac:dyDescent="0.3">
      <c r="M8">
        <v>10</v>
      </c>
    </row>
    <row r="9" spans="5:15" x14ac:dyDescent="0.3">
      <c r="M9">
        <v>10</v>
      </c>
    </row>
    <row r="10" spans="5:15" x14ac:dyDescent="0.3">
      <c r="M10">
        <v>10</v>
      </c>
    </row>
    <row r="11" spans="5:15" x14ac:dyDescent="0.3">
      <c r="M11">
        <v>10</v>
      </c>
    </row>
    <row r="12" spans="5:15" x14ac:dyDescent="0.3">
      <c r="M12">
        <v>10</v>
      </c>
    </row>
    <row r="13" spans="5:15" x14ac:dyDescent="0.3">
      <c r="M13">
        <v>10</v>
      </c>
    </row>
    <row r="14" spans="5:15" x14ac:dyDescent="0.3">
      <c r="L14" s="16" t="s">
        <v>300</v>
      </c>
      <c r="M14" s="4">
        <f>SUM(M7:M13)</f>
        <v>70</v>
      </c>
      <c r="O14" s="16" t="s">
        <v>444</v>
      </c>
    </row>
    <row r="15" spans="5:15" x14ac:dyDescent="0.3">
      <c r="L15" s="16" t="s">
        <v>301</v>
      </c>
      <c r="M15" s="4">
        <f>AVERAGE(M7:M13)</f>
        <v>10</v>
      </c>
      <c r="O15" s="16" t="s">
        <v>445</v>
      </c>
    </row>
    <row r="16" spans="5:15" x14ac:dyDescent="0.3">
      <c r="L16" s="16" t="s">
        <v>302</v>
      </c>
      <c r="M16" s="4">
        <f>COUNT(M7:M13)</f>
        <v>7</v>
      </c>
      <c r="O16" s="16" t="s">
        <v>446</v>
      </c>
    </row>
    <row r="17" spans="1:17" x14ac:dyDescent="0.3">
      <c r="L17" s="16" t="s">
        <v>303</v>
      </c>
      <c r="M17" s="4">
        <f>COUNTA(M7:M13)</f>
        <v>7</v>
      </c>
      <c r="O17" s="16" t="s">
        <v>447</v>
      </c>
    </row>
    <row r="18" spans="1:17" x14ac:dyDescent="0.3">
      <c r="L18" s="16" t="s">
        <v>304</v>
      </c>
      <c r="M18" s="4">
        <f>MAX(M7:M13)</f>
        <v>10</v>
      </c>
      <c r="O18" s="16" t="s">
        <v>448</v>
      </c>
    </row>
    <row r="19" spans="1:17" x14ac:dyDescent="0.3">
      <c r="L19" s="16" t="s">
        <v>305</v>
      </c>
      <c r="M19" s="4">
        <f>MIN(M7:M13)</f>
        <v>10</v>
      </c>
      <c r="O19" s="16" t="s">
        <v>449</v>
      </c>
    </row>
    <row r="20" spans="1:17" x14ac:dyDescent="0.3">
      <c r="A20" t="s">
        <v>291</v>
      </c>
      <c r="B20" t="s">
        <v>292</v>
      </c>
      <c r="G20" t="s">
        <v>439</v>
      </c>
    </row>
    <row r="21" spans="1:17" x14ac:dyDescent="0.3">
      <c r="B21" t="s">
        <v>293</v>
      </c>
    </row>
    <row r="22" spans="1:17" x14ac:dyDescent="0.3">
      <c r="B22" t="s">
        <v>294</v>
      </c>
      <c r="G22" t="s">
        <v>442</v>
      </c>
      <c r="Q22" s="186">
        <v>100</v>
      </c>
    </row>
    <row r="23" spans="1:17" ht="28.8" x14ac:dyDescent="0.3">
      <c r="B23" t="s">
        <v>295</v>
      </c>
      <c r="G23" t="s">
        <v>441</v>
      </c>
      <c r="P23" s="185" t="s">
        <v>437</v>
      </c>
      <c r="Q23" s="185" t="s">
        <v>438</v>
      </c>
    </row>
    <row r="24" spans="1:17" x14ac:dyDescent="0.3">
      <c r="B24" t="s">
        <v>296</v>
      </c>
      <c r="G24" t="s">
        <v>440</v>
      </c>
      <c r="P24" s="8">
        <v>2</v>
      </c>
      <c r="Q24">
        <f t="shared" ref="Q24:Q34" si="0">P24*$Q$22</f>
        <v>200</v>
      </c>
    </row>
    <row r="25" spans="1:17" x14ac:dyDescent="0.3">
      <c r="B25" t="s">
        <v>297</v>
      </c>
      <c r="G25" t="s">
        <v>443</v>
      </c>
      <c r="P25" s="8">
        <v>1</v>
      </c>
      <c r="Q25">
        <f t="shared" si="0"/>
        <v>100</v>
      </c>
    </row>
    <row r="26" spans="1:17" x14ac:dyDescent="0.3">
      <c r="B26" t="s">
        <v>298</v>
      </c>
      <c r="P26" s="8">
        <v>1</v>
      </c>
      <c r="Q26">
        <f t="shared" si="0"/>
        <v>100</v>
      </c>
    </row>
    <row r="27" spans="1:17" x14ac:dyDescent="0.3">
      <c r="B27" t="s">
        <v>299</v>
      </c>
      <c r="P27" s="8">
        <v>1</v>
      </c>
      <c r="Q27">
        <f t="shared" si="0"/>
        <v>100</v>
      </c>
    </row>
    <row r="28" spans="1:17" x14ac:dyDescent="0.3">
      <c r="P28" s="8">
        <v>1</v>
      </c>
      <c r="Q28">
        <f t="shared" si="0"/>
        <v>100</v>
      </c>
    </row>
    <row r="29" spans="1:17" x14ac:dyDescent="0.3">
      <c r="P29" s="8">
        <v>1</v>
      </c>
      <c r="Q29">
        <f t="shared" si="0"/>
        <v>100</v>
      </c>
    </row>
    <row r="30" spans="1:17" x14ac:dyDescent="0.3">
      <c r="B30" t="s">
        <v>450</v>
      </c>
      <c r="P30" s="8">
        <v>1</v>
      </c>
      <c r="Q30">
        <f t="shared" si="0"/>
        <v>100</v>
      </c>
    </row>
    <row r="31" spans="1:17" x14ac:dyDescent="0.3">
      <c r="P31" s="8">
        <v>1</v>
      </c>
      <c r="Q31">
        <f t="shared" si="0"/>
        <v>100</v>
      </c>
    </row>
    <row r="32" spans="1:17" x14ac:dyDescent="0.3">
      <c r="P32" s="8">
        <v>1</v>
      </c>
      <c r="Q32">
        <f t="shared" si="0"/>
        <v>100</v>
      </c>
    </row>
    <row r="33" spans="16:17" x14ac:dyDescent="0.3">
      <c r="P33" s="8">
        <v>1</v>
      </c>
      <c r="Q33">
        <f t="shared" si="0"/>
        <v>100</v>
      </c>
    </row>
    <row r="34" spans="16:17" x14ac:dyDescent="0.3">
      <c r="P34" s="8">
        <v>1</v>
      </c>
      <c r="Q34">
        <f t="shared" si="0"/>
        <v>100</v>
      </c>
    </row>
    <row r="35" spans="16:17" x14ac:dyDescent="0.3">
      <c r="P35">
        <f>SUM(P24:P34)</f>
        <v>12</v>
      </c>
    </row>
    <row r="36" spans="16:17" x14ac:dyDescent="0.3">
      <c r="P36">
        <f>AVERAGE(P24:P34)</f>
        <v>1.0909090909090908</v>
      </c>
    </row>
    <row r="37" spans="16:17" x14ac:dyDescent="0.3">
      <c r="P37">
        <f>SUM(P24:P34)/COUNT(P24:P34)</f>
        <v>1.0909090909090908</v>
      </c>
    </row>
    <row r="38" spans="16:17" x14ac:dyDescent="0.3">
      <c r="P38">
        <f>COUNTA(P24:P34)</f>
        <v>11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H17"/>
  <sheetViews>
    <sheetView tabSelected="1" workbookViewId="0">
      <selection activeCell="F11" sqref="F11:F14"/>
    </sheetView>
  </sheetViews>
  <sheetFormatPr defaultRowHeight="14.4" x14ac:dyDescent="0.3"/>
  <cols>
    <col min="1" max="8" width="15.109375" customWidth="1"/>
  </cols>
  <sheetData>
    <row r="1" spans="1:8" x14ac:dyDescent="0.3">
      <c r="A1" s="50" t="s">
        <v>272</v>
      </c>
    </row>
    <row r="3" spans="1:8" x14ac:dyDescent="0.3">
      <c r="A3" t="s">
        <v>273</v>
      </c>
    </row>
    <row r="4" spans="1:8" x14ac:dyDescent="0.3">
      <c r="A4" t="s">
        <v>274</v>
      </c>
    </row>
    <row r="5" spans="1:8" x14ac:dyDescent="0.3">
      <c r="A5" t="s">
        <v>275</v>
      </c>
    </row>
    <row r="6" spans="1:8" x14ac:dyDescent="0.3">
      <c r="A6" t="s">
        <v>276</v>
      </c>
    </row>
    <row r="7" spans="1:8" x14ac:dyDescent="0.3">
      <c r="A7" t="s">
        <v>277</v>
      </c>
    </row>
    <row r="9" spans="1:8" ht="15" thickBot="1" x14ac:dyDescent="0.35"/>
    <row r="10" spans="1:8" ht="15" thickBot="1" x14ac:dyDescent="0.35">
      <c r="A10" s="51" t="s">
        <v>278</v>
      </c>
      <c r="B10" s="52" t="s">
        <v>279</v>
      </c>
      <c r="C10" s="53" t="s">
        <v>280</v>
      </c>
      <c r="D10" s="54" t="s">
        <v>281</v>
      </c>
      <c r="E10" s="54" t="s">
        <v>282</v>
      </c>
      <c r="F10" s="54" t="s">
        <v>283</v>
      </c>
      <c r="G10" s="54" t="s">
        <v>284</v>
      </c>
      <c r="H10" s="55" t="s">
        <v>285</v>
      </c>
    </row>
    <row r="11" spans="1:8" x14ac:dyDescent="0.3">
      <c r="A11" s="56" t="s">
        <v>79</v>
      </c>
      <c r="B11" s="57" t="s">
        <v>286</v>
      </c>
      <c r="C11" s="198">
        <v>1800</v>
      </c>
      <c r="D11" s="201">
        <v>26.1965</v>
      </c>
      <c r="E11" s="58">
        <v>47.289000000000001</v>
      </c>
      <c r="F11" s="58">
        <v>101.94800000000001</v>
      </c>
      <c r="G11" s="59">
        <v>101.651</v>
      </c>
      <c r="H11" s="60">
        <f>SUM(D11:G11)</f>
        <v>277.08449999999999</v>
      </c>
    </row>
    <row r="12" spans="1:8" x14ac:dyDescent="0.3">
      <c r="A12" s="61" t="s">
        <v>287</v>
      </c>
      <c r="B12" s="62" t="s">
        <v>288</v>
      </c>
      <c r="C12" s="199">
        <v>3750</v>
      </c>
      <c r="D12" s="202">
        <v>99.538999999999987</v>
      </c>
      <c r="E12" s="63">
        <v>106.40300000000001</v>
      </c>
      <c r="F12" s="63">
        <v>104.4846</v>
      </c>
      <c r="G12" s="64">
        <v>28.643999999999998</v>
      </c>
      <c r="H12" s="65">
        <f>SUM(D12:G12)</f>
        <v>339.07060000000001</v>
      </c>
    </row>
    <row r="13" spans="1:8" x14ac:dyDescent="0.3">
      <c r="A13" s="61" t="s">
        <v>289</v>
      </c>
      <c r="B13" s="62" t="s">
        <v>290</v>
      </c>
      <c r="C13" s="199">
        <v>2100</v>
      </c>
      <c r="D13" s="202">
        <v>38.258000000000003</v>
      </c>
      <c r="E13" s="63">
        <v>71.72</v>
      </c>
      <c r="F13" s="63">
        <v>29.271000000000001</v>
      </c>
      <c r="G13" s="64">
        <v>31.46</v>
      </c>
      <c r="H13" s="65">
        <f>SUM(D13:G13)</f>
        <v>170.70900000000003</v>
      </c>
    </row>
    <row r="14" spans="1:8" ht="15" thickBot="1" x14ac:dyDescent="0.35">
      <c r="A14" s="66" t="s">
        <v>79</v>
      </c>
      <c r="B14" s="67" t="s">
        <v>288</v>
      </c>
      <c r="C14" s="200">
        <v>1115</v>
      </c>
      <c r="D14" s="203">
        <v>58.700399999999995</v>
      </c>
      <c r="E14" s="68">
        <v>29.777000000000001</v>
      </c>
      <c r="F14" s="68">
        <v>51.512999999999998</v>
      </c>
      <c r="G14" s="69">
        <v>61.084099999999999</v>
      </c>
      <c r="H14" s="70">
        <f>SUM(D14:G14)</f>
        <v>201.0745</v>
      </c>
    </row>
    <row r="17" spans="4:5" x14ac:dyDescent="0.3">
      <c r="D17" s="205">
        <v>1115</v>
      </c>
      <c r="E17" s="204">
        <f>D11*2</f>
        <v>52.393000000000001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F12"/>
  <sheetViews>
    <sheetView zoomScale="140" zoomScaleNormal="140" workbookViewId="0"/>
  </sheetViews>
  <sheetFormatPr defaultColWidth="28.109375" defaultRowHeight="22.65" customHeight="1" x14ac:dyDescent="0.3"/>
  <cols>
    <col min="1" max="1" width="26.44140625" style="71" customWidth="1"/>
    <col min="2" max="2" width="20.44140625" style="71" customWidth="1"/>
    <col min="3" max="3" width="24" style="71" customWidth="1"/>
    <col min="4" max="4" width="24.6640625" style="71" customWidth="1"/>
    <col min="5" max="16384" width="28.109375" style="71"/>
  </cols>
  <sheetData>
    <row r="1" spans="1:6" ht="22.65" customHeight="1" x14ac:dyDescent="0.3">
      <c r="A1" s="71" t="s">
        <v>306</v>
      </c>
      <c r="D1" s="72"/>
    </row>
    <row r="3" spans="1:6" ht="22.65" customHeight="1" x14ac:dyDescent="0.3">
      <c r="A3" s="189" t="s">
        <v>307</v>
      </c>
      <c r="B3" s="73" t="s">
        <v>308</v>
      </c>
      <c r="C3" s="74">
        <v>0.21</v>
      </c>
      <c r="D3" s="75" t="s">
        <v>309</v>
      </c>
    </row>
    <row r="4" spans="1:6" ht="22.65" customHeight="1" x14ac:dyDescent="0.3">
      <c r="A4" s="190"/>
      <c r="B4" s="73" t="s">
        <v>310</v>
      </c>
      <c r="C4" s="76" t="s">
        <v>311</v>
      </c>
      <c r="D4" s="75" t="s">
        <v>312</v>
      </c>
      <c r="E4" s="77"/>
      <c r="F4" s="78"/>
    </row>
    <row r="5" spans="1:6" ht="29.1" customHeight="1" x14ac:dyDescent="0.3">
      <c r="A5" s="79" t="s">
        <v>313</v>
      </c>
      <c r="B5" s="80">
        <v>8000</v>
      </c>
      <c r="C5" s="80">
        <f t="shared" ref="C5:C10" si="0">B5*C$3</f>
        <v>1680</v>
      </c>
      <c r="D5" s="80">
        <f t="shared" ref="D5:D10" si="1">B5+C5</f>
        <v>9680</v>
      </c>
      <c r="F5" s="81"/>
    </row>
    <row r="6" spans="1:6" ht="29.1" customHeight="1" x14ac:dyDescent="0.3">
      <c r="A6" s="79" t="s">
        <v>314</v>
      </c>
      <c r="B6" s="82">
        <v>9500</v>
      </c>
      <c r="C6" s="80">
        <f>B6*C$3</f>
        <v>1995</v>
      </c>
      <c r="D6" s="80">
        <f t="shared" si="1"/>
        <v>11495</v>
      </c>
      <c r="F6" s="83"/>
    </row>
    <row r="7" spans="1:6" ht="29.1" customHeight="1" x14ac:dyDescent="0.3">
      <c r="A7" s="79" t="s">
        <v>315</v>
      </c>
      <c r="B7" s="82">
        <v>2400</v>
      </c>
      <c r="C7" s="80">
        <f t="shared" si="0"/>
        <v>504</v>
      </c>
      <c r="D7" s="80">
        <f t="shared" si="1"/>
        <v>2904</v>
      </c>
      <c r="F7" s="83"/>
    </row>
    <row r="8" spans="1:6" ht="29.1" customHeight="1" x14ac:dyDescent="0.3">
      <c r="A8" s="79" t="s">
        <v>316</v>
      </c>
      <c r="B8" s="82">
        <v>12000</v>
      </c>
      <c r="C8" s="80">
        <f t="shared" si="0"/>
        <v>2520</v>
      </c>
      <c r="D8" s="80">
        <f t="shared" si="1"/>
        <v>14520</v>
      </c>
    </row>
    <row r="9" spans="1:6" ht="29.1" customHeight="1" x14ac:dyDescent="0.3">
      <c r="A9" s="79" t="s">
        <v>317</v>
      </c>
      <c r="B9" s="82">
        <v>3000</v>
      </c>
      <c r="C9" s="80">
        <f t="shared" si="0"/>
        <v>630</v>
      </c>
      <c r="D9" s="80">
        <f t="shared" si="1"/>
        <v>3630</v>
      </c>
    </row>
    <row r="10" spans="1:6" ht="29.1" customHeight="1" thickBot="1" x14ac:dyDescent="0.35">
      <c r="A10" s="84" t="s">
        <v>318</v>
      </c>
      <c r="B10" s="85">
        <v>7500</v>
      </c>
      <c r="C10" s="80">
        <f t="shared" si="0"/>
        <v>1575</v>
      </c>
      <c r="D10" s="80">
        <f t="shared" si="1"/>
        <v>9075</v>
      </c>
    </row>
    <row r="11" spans="1:6" ht="30" customHeight="1" thickBot="1" x14ac:dyDescent="0.35">
      <c r="A11" s="86" t="s">
        <v>319</v>
      </c>
      <c r="B11" s="87">
        <f>SUM(B5:B10)</f>
        <v>42400</v>
      </c>
      <c r="C11" s="87">
        <f>SUM(C5:C10)</f>
        <v>8904</v>
      </c>
      <c r="D11" s="87">
        <f>SUM(D5:D10)</f>
        <v>51304</v>
      </c>
    </row>
    <row r="12" spans="1:6" ht="22.65" customHeight="1" x14ac:dyDescent="0.3">
      <c r="A12" s="71" t="s">
        <v>320</v>
      </c>
    </row>
  </sheetData>
  <sheetProtection selectLockedCells="1" selectUnlockedCells="1"/>
  <mergeCells count="1">
    <mergeCell ref="A3:A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O30"/>
  <sheetViews>
    <sheetView zoomScale="140" zoomScaleNormal="140" workbookViewId="0">
      <selection activeCell="K4" sqref="K4"/>
    </sheetView>
  </sheetViews>
  <sheetFormatPr defaultColWidth="11.5546875" defaultRowHeight="13.2" x14ac:dyDescent="0.25"/>
  <cols>
    <col min="1" max="1" width="8.6640625" style="77" customWidth="1"/>
    <col min="2" max="2" width="9.33203125" style="77" customWidth="1"/>
    <col min="3" max="3" width="12.6640625" style="77" customWidth="1"/>
    <col min="4" max="4" width="19" style="77" customWidth="1"/>
    <col min="5" max="5" width="7.5546875" style="77" customWidth="1"/>
    <col min="6" max="6" width="4.44140625" style="77" customWidth="1"/>
    <col min="7" max="8" width="11.5546875" style="77"/>
    <col min="9" max="9" width="10.5546875" style="77" customWidth="1"/>
    <col min="10" max="10" width="11.5546875" style="77"/>
    <col min="11" max="11" width="15.33203125" style="77" customWidth="1"/>
    <col min="12" max="16384" width="11.5546875" style="77"/>
  </cols>
  <sheetData>
    <row r="1" spans="1:15" ht="21" customHeight="1" x14ac:dyDescent="0.25">
      <c r="A1" s="77" t="s">
        <v>321</v>
      </c>
      <c r="E1" s="88" t="s">
        <v>322</v>
      </c>
      <c r="H1" s="89"/>
      <c r="I1" s="89"/>
    </row>
    <row r="2" spans="1:15" ht="14.4" x14ac:dyDescent="0.3">
      <c r="E2" s="77" t="s">
        <v>323</v>
      </c>
      <c r="I2" s="77" t="s">
        <v>324</v>
      </c>
    </row>
    <row r="3" spans="1:15" s="101" customFormat="1" x14ac:dyDescent="0.25">
      <c r="A3" s="90" t="s">
        <v>325</v>
      </c>
      <c r="B3" s="91" t="s">
        <v>326</v>
      </c>
      <c r="C3" s="92" t="s">
        <v>327</v>
      </c>
      <c r="D3" s="93" t="s">
        <v>328</v>
      </c>
      <c r="E3" s="94" t="s">
        <v>329</v>
      </c>
      <c r="F3" s="95" t="s">
        <v>330</v>
      </c>
      <c r="G3" s="96" t="s">
        <v>331</v>
      </c>
      <c r="H3" s="97" t="s">
        <v>332</v>
      </c>
      <c r="I3" s="98" t="s">
        <v>333</v>
      </c>
      <c r="J3" s="99" t="s">
        <v>334</v>
      </c>
      <c r="K3" s="100" t="s">
        <v>335</v>
      </c>
      <c r="M3" s="77"/>
      <c r="N3" s="77"/>
      <c r="O3" s="77"/>
    </row>
    <row r="4" spans="1:15" x14ac:dyDescent="0.25">
      <c r="A4" s="101">
        <v>10</v>
      </c>
      <c r="B4" s="102">
        <f>(A4+2)/3</f>
        <v>4</v>
      </c>
      <c r="C4" s="102">
        <f>2*A4/(A4+3)</f>
        <v>1.5384615384615385</v>
      </c>
      <c r="D4" s="102">
        <f>(A4-10)/(A4+1)+3</f>
        <v>3</v>
      </c>
      <c r="E4" s="103">
        <f>ABS(A4)</f>
        <v>10</v>
      </c>
      <c r="F4" s="104">
        <f>ABS((A4-10)/2)</f>
        <v>0</v>
      </c>
      <c r="G4" s="102">
        <f>SQRT((A4+1)/2)</f>
        <v>2.3452078799117149</v>
      </c>
      <c r="H4" s="104">
        <f>POWER(A4+4,3)/SQRT(A4+10)</f>
        <v>613.57705302594229</v>
      </c>
      <c r="I4" s="102">
        <f>POWER(SQRT(A4+10),5)-1</f>
        <v>1787.8543819998324</v>
      </c>
      <c r="J4" s="102">
        <f t="shared" ref="J4:J9" si="0">POWER(SQRT(A4+10)-A4,5)</f>
        <v>-5161.62876802961</v>
      </c>
      <c r="K4" s="105">
        <f t="shared" ref="K4:K9" si="1">ABS(POWER(A4+3,3)/(SQRT(A4)+10))</f>
        <v>166.91639978455632</v>
      </c>
    </row>
    <row r="5" spans="1:15" x14ac:dyDescent="0.25">
      <c r="A5" s="101">
        <v>9</v>
      </c>
      <c r="B5" s="102">
        <f t="shared" ref="B5:B19" si="2">(A5+2)/3</f>
        <v>3.6666666666666665</v>
      </c>
      <c r="C5" s="102">
        <f t="shared" ref="C5:C19" si="3">2*A5/(A5+3)</f>
        <v>1.5</v>
      </c>
      <c r="D5" s="102">
        <f t="shared" ref="D5:D19" si="4">(A5-10)/(A5+1)+3</f>
        <v>2.9</v>
      </c>
      <c r="E5" s="103">
        <f t="shared" ref="E5:E19" si="5">ABS(A5)</f>
        <v>9</v>
      </c>
      <c r="F5" s="104">
        <f t="shared" ref="F5:F19" si="6">ABS((A5-10)/2)</f>
        <v>0.5</v>
      </c>
      <c r="G5" s="102">
        <f t="shared" ref="G5:G19" si="7">SQRT((A5+1)/2)</f>
        <v>2.2360679774997898</v>
      </c>
      <c r="H5" s="104">
        <f t="shared" ref="H5:H19" si="8">POWER(A5+4,3)/SQRT(A5+10)</f>
        <v>504.02636731362418</v>
      </c>
      <c r="I5" s="102">
        <f t="shared" ref="I5:I10" si="9">POWER(SQRT(A5+10),5)-1</f>
        <v>1572.5625186181837</v>
      </c>
      <c r="J5" s="102">
        <f t="shared" si="0"/>
        <v>-2153.3028974390545</v>
      </c>
      <c r="K5" s="105">
        <f t="shared" si="1"/>
        <v>132.92307692307693</v>
      </c>
    </row>
    <row r="6" spans="1:15" x14ac:dyDescent="0.25">
      <c r="A6" s="101">
        <v>8</v>
      </c>
      <c r="B6" s="102">
        <f t="shared" si="2"/>
        <v>3.3333333333333335</v>
      </c>
      <c r="C6" s="102">
        <f t="shared" si="3"/>
        <v>1.4545454545454546</v>
      </c>
      <c r="D6" s="102">
        <f t="shared" si="4"/>
        <v>2.7777777777777777</v>
      </c>
      <c r="E6" s="103">
        <f t="shared" si="5"/>
        <v>8</v>
      </c>
      <c r="F6" s="104">
        <f t="shared" si="6"/>
        <v>1</v>
      </c>
      <c r="G6" s="102">
        <f t="shared" si="7"/>
        <v>2.1213203435596424</v>
      </c>
      <c r="H6" s="104">
        <f t="shared" si="8"/>
        <v>407.29350596345142</v>
      </c>
      <c r="I6" s="102">
        <f t="shared" si="9"/>
        <v>1373.6155826266479</v>
      </c>
      <c r="J6" s="102">
        <f t="shared" si="0"/>
        <v>-748.88242955622729</v>
      </c>
      <c r="K6" s="105">
        <f t="shared" si="1"/>
        <v>103.75395105394371</v>
      </c>
    </row>
    <row r="7" spans="1:15" x14ac:dyDescent="0.25">
      <c r="A7" s="101">
        <v>7</v>
      </c>
      <c r="B7" s="102">
        <f t="shared" si="2"/>
        <v>3</v>
      </c>
      <c r="C7" s="102">
        <f t="shared" si="3"/>
        <v>1.4</v>
      </c>
      <c r="D7" s="102">
        <f t="shared" si="4"/>
        <v>2.625</v>
      </c>
      <c r="E7" s="103">
        <f t="shared" si="5"/>
        <v>7</v>
      </c>
      <c r="F7" s="104">
        <f t="shared" si="6"/>
        <v>1.5</v>
      </c>
      <c r="G7" s="102">
        <f t="shared" si="7"/>
        <v>2</v>
      </c>
      <c r="H7" s="104">
        <f t="shared" si="8"/>
        <v>322.81491692335919</v>
      </c>
      <c r="I7" s="102">
        <f t="shared" si="9"/>
        <v>1190.5775258035039</v>
      </c>
      <c r="J7" s="102">
        <f t="shared" si="0"/>
        <v>-197.06957726136881</v>
      </c>
      <c r="K7" s="105">
        <f t="shared" si="1"/>
        <v>79.077942891778605</v>
      </c>
    </row>
    <row r="8" spans="1:15" x14ac:dyDescent="0.25">
      <c r="A8" s="101">
        <v>6</v>
      </c>
      <c r="B8" s="102">
        <f t="shared" si="2"/>
        <v>2.6666666666666665</v>
      </c>
      <c r="C8" s="102">
        <f t="shared" si="3"/>
        <v>1.3333333333333333</v>
      </c>
      <c r="D8" s="102">
        <f t="shared" si="4"/>
        <v>2.4285714285714288</v>
      </c>
      <c r="E8" s="103">
        <f t="shared" si="5"/>
        <v>6</v>
      </c>
      <c r="F8" s="104">
        <f t="shared" si="6"/>
        <v>2</v>
      </c>
      <c r="G8" s="102">
        <f t="shared" si="7"/>
        <v>1.8708286933869707</v>
      </c>
      <c r="H8" s="104">
        <f t="shared" si="8"/>
        <v>250</v>
      </c>
      <c r="I8" s="102">
        <f t="shared" si="9"/>
        <v>1023</v>
      </c>
      <c r="J8" s="102">
        <f t="shared" si="0"/>
        <v>-32</v>
      </c>
      <c r="K8" s="105">
        <f t="shared" si="1"/>
        <v>58.556616782032584</v>
      </c>
    </row>
    <row r="9" spans="1:15" x14ac:dyDescent="0.25">
      <c r="A9" s="101">
        <v>5</v>
      </c>
      <c r="B9" s="102">
        <f t="shared" si="2"/>
        <v>2.3333333333333335</v>
      </c>
      <c r="C9" s="102">
        <f t="shared" si="3"/>
        <v>1.25</v>
      </c>
      <c r="D9" s="102">
        <f t="shared" si="4"/>
        <v>2.1666666666666665</v>
      </c>
      <c r="E9" s="103">
        <f t="shared" si="5"/>
        <v>5</v>
      </c>
      <c r="F9" s="104">
        <f t="shared" si="6"/>
        <v>2.5</v>
      </c>
      <c r="G9" s="102">
        <f t="shared" si="7"/>
        <v>1.7320508075688772</v>
      </c>
      <c r="H9" s="104">
        <f t="shared" si="8"/>
        <v>188.22699062568046</v>
      </c>
      <c r="I9" s="102">
        <f t="shared" si="9"/>
        <v>870.4212528966691</v>
      </c>
      <c r="J9" s="102">
        <f t="shared" si="0"/>
        <v>-1.8182419273401143</v>
      </c>
      <c r="K9" s="105">
        <f t="shared" si="1"/>
        <v>41.843507321264291</v>
      </c>
    </row>
    <row r="10" spans="1:15" x14ac:dyDescent="0.25">
      <c r="A10" s="101">
        <v>4</v>
      </c>
      <c r="B10" s="102">
        <f t="shared" si="2"/>
        <v>2</v>
      </c>
      <c r="C10" s="102">
        <f t="shared" si="3"/>
        <v>1.1428571428571428</v>
      </c>
      <c r="D10" s="102">
        <f t="shared" si="4"/>
        <v>1.8</v>
      </c>
      <c r="E10" s="103">
        <f t="shared" si="5"/>
        <v>4</v>
      </c>
      <c r="F10" s="104">
        <f t="shared" si="6"/>
        <v>3</v>
      </c>
      <c r="G10" s="102">
        <f t="shared" si="7"/>
        <v>1.5811388300841898</v>
      </c>
      <c r="H10" s="104">
        <f t="shared" si="8"/>
        <v>136.83775585916129</v>
      </c>
      <c r="I10" s="102">
        <f t="shared" si="9"/>
        <v>732.36484780769251</v>
      </c>
      <c r="J10" s="102"/>
      <c r="K10" s="105"/>
    </row>
    <row r="11" spans="1:15" x14ac:dyDescent="0.25">
      <c r="A11" s="101">
        <v>3</v>
      </c>
      <c r="B11" s="102">
        <f t="shared" si="2"/>
        <v>1.6666666666666667</v>
      </c>
      <c r="C11" s="102">
        <f t="shared" si="3"/>
        <v>1</v>
      </c>
      <c r="D11" s="102">
        <f t="shared" si="4"/>
        <v>1.25</v>
      </c>
      <c r="E11" s="103">
        <f t="shared" si="5"/>
        <v>3</v>
      </c>
      <c r="F11" s="104">
        <f t="shared" si="6"/>
        <v>3.5</v>
      </c>
      <c r="G11" s="102">
        <f t="shared" si="7"/>
        <v>1.4142135623730951</v>
      </c>
      <c r="H11" s="104">
        <f t="shared" si="8"/>
        <v>95.131083652626799</v>
      </c>
      <c r="I11" s="102"/>
      <c r="J11" s="102"/>
      <c r="K11" s="105"/>
    </row>
    <row r="12" spans="1:15" x14ac:dyDescent="0.25">
      <c r="A12" s="101">
        <v>2</v>
      </c>
      <c r="B12" s="102">
        <f t="shared" si="2"/>
        <v>1.3333333333333333</v>
      </c>
      <c r="C12" s="102">
        <f t="shared" si="3"/>
        <v>0.8</v>
      </c>
      <c r="D12" s="102">
        <f t="shared" si="4"/>
        <v>0.33333333333333348</v>
      </c>
      <c r="E12" s="103">
        <f t="shared" si="5"/>
        <v>2</v>
      </c>
      <c r="F12" s="104">
        <f t="shared" si="6"/>
        <v>4</v>
      </c>
      <c r="G12" s="102">
        <f t="shared" si="7"/>
        <v>1.2247448713915889</v>
      </c>
      <c r="H12" s="104">
        <f t="shared" si="8"/>
        <v>62.353829072479584</v>
      </c>
      <c r="I12" s="102"/>
      <c r="J12" s="102"/>
      <c r="K12" s="105"/>
    </row>
    <row r="13" spans="1:15" x14ac:dyDescent="0.25">
      <c r="A13" s="101">
        <v>1</v>
      </c>
      <c r="B13" s="102">
        <f t="shared" si="2"/>
        <v>1</v>
      </c>
      <c r="C13" s="102">
        <f t="shared" si="3"/>
        <v>0.5</v>
      </c>
      <c r="D13" s="102">
        <f t="shared" si="4"/>
        <v>-1.5</v>
      </c>
      <c r="E13" s="103">
        <f t="shared" si="5"/>
        <v>1</v>
      </c>
      <c r="F13" s="104">
        <f t="shared" si="6"/>
        <v>4.5</v>
      </c>
      <c r="G13" s="102">
        <f t="shared" si="7"/>
        <v>1</v>
      </c>
      <c r="H13" s="104">
        <f t="shared" si="8"/>
        <v>37.688918072220453</v>
      </c>
      <c r="I13" s="102"/>
      <c r="J13" s="102"/>
      <c r="K13" s="105"/>
    </row>
    <row r="14" spans="1:15" x14ac:dyDescent="0.25">
      <c r="A14" s="101">
        <v>0</v>
      </c>
      <c r="B14" s="102">
        <f t="shared" si="2"/>
        <v>0.66666666666666663</v>
      </c>
      <c r="C14" s="102">
        <f t="shared" si="3"/>
        <v>0</v>
      </c>
      <c r="D14" s="102">
        <f t="shared" si="4"/>
        <v>-7</v>
      </c>
      <c r="E14" s="103">
        <f t="shared" si="5"/>
        <v>0</v>
      </c>
      <c r="F14" s="104">
        <f t="shared" si="6"/>
        <v>5</v>
      </c>
      <c r="G14" s="102">
        <f t="shared" si="7"/>
        <v>0.70710678118654757</v>
      </c>
      <c r="H14" s="104">
        <f t="shared" si="8"/>
        <v>20.238577025077628</v>
      </c>
      <c r="I14" s="102"/>
      <c r="J14" s="102"/>
      <c r="K14" s="105"/>
    </row>
    <row r="15" spans="1:15" x14ac:dyDescent="0.25">
      <c r="A15" s="101">
        <v>-1</v>
      </c>
      <c r="B15" s="102">
        <f t="shared" si="2"/>
        <v>0.33333333333333331</v>
      </c>
      <c r="C15" s="102">
        <f t="shared" si="3"/>
        <v>-1</v>
      </c>
      <c r="D15" s="102" t="e">
        <f t="shared" si="4"/>
        <v>#DIV/0!</v>
      </c>
      <c r="E15" s="103">
        <f t="shared" si="5"/>
        <v>1</v>
      </c>
      <c r="F15" s="104">
        <f t="shared" si="6"/>
        <v>5.5</v>
      </c>
      <c r="G15" s="102">
        <f t="shared" si="7"/>
        <v>0</v>
      </c>
      <c r="H15" s="104">
        <f t="shared" si="8"/>
        <v>9</v>
      </c>
      <c r="I15" s="102"/>
      <c r="J15" s="102"/>
      <c r="K15" s="105"/>
    </row>
    <row r="16" spans="1:15" x14ac:dyDescent="0.25">
      <c r="A16" s="101">
        <v>-2</v>
      </c>
      <c r="B16" s="102">
        <f t="shared" si="2"/>
        <v>0</v>
      </c>
      <c r="C16" s="102">
        <f t="shared" si="3"/>
        <v>-4</v>
      </c>
      <c r="D16" s="102">
        <f t="shared" si="4"/>
        <v>15</v>
      </c>
      <c r="E16" s="103">
        <f t="shared" si="5"/>
        <v>2</v>
      </c>
      <c r="F16" s="104">
        <f t="shared" si="6"/>
        <v>6</v>
      </c>
      <c r="G16" s="102" t="e">
        <f t="shared" si="7"/>
        <v>#NUM!</v>
      </c>
      <c r="H16" s="104">
        <f t="shared" si="8"/>
        <v>2.8284271247461898</v>
      </c>
    </row>
    <row r="17" spans="1:8" x14ac:dyDescent="0.25">
      <c r="A17" s="101">
        <v>-3</v>
      </c>
      <c r="B17" s="102">
        <f t="shared" si="2"/>
        <v>-0.33333333333333331</v>
      </c>
      <c r="C17" s="102" t="e">
        <f t="shared" si="3"/>
        <v>#DIV/0!</v>
      </c>
      <c r="D17" s="102">
        <f t="shared" si="4"/>
        <v>9.5</v>
      </c>
      <c r="E17" s="103">
        <f t="shared" si="5"/>
        <v>3</v>
      </c>
      <c r="F17" s="104">
        <f t="shared" si="6"/>
        <v>6.5</v>
      </c>
      <c r="G17" s="102" t="e">
        <f t="shared" si="7"/>
        <v>#NUM!</v>
      </c>
      <c r="H17" s="104">
        <f t="shared" si="8"/>
        <v>0.3779644730092272</v>
      </c>
    </row>
    <row r="18" spans="1:8" x14ac:dyDescent="0.25">
      <c r="A18" s="101">
        <v>-4</v>
      </c>
      <c r="B18" s="102">
        <f t="shared" si="2"/>
        <v>-0.66666666666666663</v>
      </c>
      <c r="C18" s="102">
        <f t="shared" si="3"/>
        <v>8</v>
      </c>
      <c r="D18" s="102">
        <f t="shared" si="4"/>
        <v>7.666666666666667</v>
      </c>
      <c r="E18" s="103">
        <f t="shared" si="5"/>
        <v>4</v>
      </c>
      <c r="F18" s="104">
        <f t="shared" si="6"/>
        <v>7</v>
      </c>
      <c r="G18" s="102" t="e">
        <f t="shared" si="7"/>
        <v>#NUM!</v>
      </c>
      <c r="H18" s="104">
        <f t="shared" si="8"/>
        <v>0</v>
      </c>
    </row>
    <row r="19" spans="1:8" x14ac:dyDescent="0.25">
      <c r="A19" s="101">
        <v>-5</v>
      </c>
      <c r="B19" s="102">
        <f t="shared" si="2"/>
        <v>-1</v>
      </c>
      <c r="C19" s="102">
        <f t="shared" si="3"/>
        <v>5</v>
      </c>
      <c r="D19" s="102">
        <f t="shared" si="4"/>
        <v>6.75</v>
      </c>
      <c r="E19" s="103">
        <f t="shared" si="5"/>
        <v>5</v>
      </c>
      <c r="F19" s="104">
        <f t="shared" si="6"/>
        <v>7.5</v>
      </c>
      <c r="G19" s="102" t="e">
        <f t="shared" si="7"/>
        <v>#NUM!</v>
      </c>
      <c r="H19" s="104">
        <f t="shared" si="8"/>
        <v>-0.44721359549995793</v>
      </c>
    </row>
    <row r="20" spans="1:8" x14ac:dyDescent="0.25">
      <c r="E20" s="103"/>
    </row>
    <row r="21" spans="1:8" x14ac:dyDescent="0.25">
      <c r="E21" s="103"/>
    </row>
    <row r="22" spans="1:8" x14ac:dyDescent="0.25">
      <c r="C22" s="106" t="s">
        <v>326</v>
      </c>
      <c r="D22" s="77" t="s">
        <v>336</v>
      </c>
      <c r="E22" s="103"/>
    </row>
    <row r="23" spans="1:8" x14ac:dyDescent="0.25">
      <c r="C23" s="107" t="s">
        <v>327</v>
      </c>
      <c r="D23" s="77" t="s">
        <v>337</v>
      </c>
    </row>
    <row r="24" spans="1:8" x14ac:dyDescent="0.25">
      <c r="C24" s="108" t="s">
        <v>328</v>
      </c>
      <c r="D24" s="77" t="s">
        <v>338</v>
      </c>
    </row>
    <row r="25" spans="1:8" x14ac:dyDescent="0.25">
      <c r="C25" s="94" t="s">
        <v>329</v>
      </c>
      <c r="D25" s="109" t="s">
        <v>339</v>
      </c>
    </row>
    <row r="26" spans="1:8" x14ac:dyDescent="0.25">
      <c r="C26" s="110" t="s">
        <v>330</v>
      </c>
      <c r="D26" s="77" t="s">
        <v>340</v>
      </c>
    </row>
    <row r="27" spans="1:8" x14ac:dyDescent="0.25">
      <c r="C27" s="111" t="s">
        <v>331</v>
      </c>
      <c r="D27" s="77" t="s">
        <v>341</v>
      </c>
    </row>
    <row r="28" spans="1:8" x14ac:dyDescent="0.25">
      <c r="C28" s="112" t="s">
        <v>332</v>
      </c>
      <c r="D28" s="77" t="s">
        <v>342</v>
      </c>
    </row>
    <row r="29" spans="1:8" x14ac:dyDescent="0.25">
      <c r="C29" s="113" t="s">
        <v>333</v>
      </c>
      <c r="D29" s="77" t="s">
        <v>343</v>
      </c>
    </row>
    <row r="30" spans="1:8" x14ac:dyDescent="0.25">
      <c r="C30" s="114" t="s">
        <v>334</v>
      </c>
      <c r="D30" s="77" t="s">
        <v>344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23"/>
  <sheetViews>
    <sheetView topLeftCell="B1" zoomScale="140" zoomScaleNormal="140" workbookViewId="0">
      <selection activeCell="I5" sqref="I5"/>
    </sheetView>
  </sheetViews>
  <sheetFormatPr defaultColWidth="11.5546875" defaultRowHeight="15" x14ac:dyDescent="0.25"/>
  <cols>
    <col min="1" max="1" width="16" style="115" customWidth="1"/>
    <col min="2" max="2" width="11.88671875" style="115" bestFit="1" customWidth="1"/>
    <col min="3" max="3" width="7.5546875" style="115" bestFit="1" customWidth="1"/>
    <col min="4" max="4" width="11.5546875" style="115" bestFit="1" customWidth="1"/>
    <col min="5" max="5" width="18.109375" style="115" bestFit="1" customWidth="1"/>
    <col min="6" max="6" width="18.6640625" style="115" bestFit="1" customWidth="1"/>
    <col min="7" max="7" width="15.44140625" style="115" customWidth="1"/>
    <col min="8" max="8" width="15.109375" style="115" customWidth="1"/>
    <col min="9" max="9" width="16.5546875" style="115" customWidth="1"/>
    <col min="10" max="10" width="13.5546875" style="115" customWidth="1"/>
    <col min="11" max="16384" width="11.5546875" style="115"/>
  </cols>
  <sheetData>
    <row r="1" spans="1:10" x14ac:dyDescent="0.25">
      <c r="A1" s="115" t="s">
        <v>345</v>
      </c>
    </row>
    <row r="2" spans="1:10" x14ac:dyDescent="0.25">
      <c r="I2" s="116" t="s">
        <v>346</v>
      </c>
    </row>
    <row r="3" spans="1:10" ht="15.6" x14ac:dyDescent="0.3">
      <c r="A3" s="117" t="s">
        <v>347</v>
      </c>
      <c r="B3" s="118" t="s">
        <v>348</v>
      </c>
      <c r="C3" s="118" t="s">
        <v>349</v>
      </c>
      <c r="D3" s="118" t="s">
        <v>350</v>
      </c>
      <c r="E3" s="119" t="s">
        <v>351</v>
      </c>
      <c r="F3" s="119" t="s">
        <v>352</v>
      </c>
      <c r="G3" s="119" t="s">
        <v>353</v>
      </c>
      <c r="H3" s="119" t="s">
        <v>354</v>
      </c>
      <c r="I3" s="120" t="s">
        <v>355</v>
      </c>
      <c r="J3" s="121" t="s">
        <v>356</v>
      </c>
    </row>
    <row r="4" spans="1:10" ht="15.6" x14ac:dyDescent="0.3">
      <c r="A4" s="122" t="s">
        <v>9</v>
      </c>
      <c r="B4" s="123" t="s">
        <v>357</v>
      </c>
      <c r="C4" s="123" t="s">
        <v>358</v>
      </c>
      <c r="D4" s="123" t="s">
        <v>357</v>
      </c>
      <c r="E4" s="124">
        <v>4.4999999999999998E-2</v>
      </c>
      <c r="F4" s="125">
        <v>6.5000000000000002E-2</v>
      </c>
      <c r="G4" s="126" t="s">
        <v>359</v>
      </c>
      <c r="H4" s="127" t="s">
        <v>360</v>
      </c>
      <c r="I4" s="128">
        <v>0.15</v>
      </c>
      <c r="J4" s="129" t="s">
        <v>357</v>
      </c>
    </row>
    <row r="5" spans="1:10" ht="16.5" customHeight="1" x14ac:dyDescent="0.3">
      <c r="A5" s="115" t="s">
        <v>361</v>
      </c>
      <c r="B5" s="130">
        <v>100</v>
      </c>
      <c r="C5" s="115">
        <v>120</v>
      </c>
      <c r="D5" s="131">
        <f>B5*C5</f>
        <v>12000</v>
      </c>
      <c r="E5" s="131">
        <f>D5*E$4</f>
        <v>540</v>
      </c>
      <c r="F5" s="131">
        <f>D5*F$4</f>
        <v>780</v>
      </c>
      <c r="G5" s="131">
        <f>D5-E5-F5</f>
        <v>10680</v>
      </c>
      <c r="H5" s="131">
        <v>7000</v>
      </c>
      <c r="I5" s="131">
        <f>IF(G5&gt;H5,(G5-H5)*I$4,0)</f>
        <v>552</v>
      </c>
      <c r="J5" s="132">
        <f>G5-I5</f>
        <v>10128</v>
      </c>
    </row>
    <row r="6" spans="1:10" ht="16.5" customHeight="1" x14ac:dyDescent="0.3">
      <c r="A6" s="115" t="s">
        <v>362</v>
      </c>
      <c r="B6" s="130">
        <v>200</v>
      </c>
      <c r="C6" s="115">
        <v>160</v>
      </c>
      <c r="D6" s="131">
        <f>B6*C6</f>
        <v>32000</v>
      </c>
      <c r="E6" s="131">
        <f>D6*E$4</f>
        <v>1440</v>
      </c>
      <c r="F6" s="131">
        <f>D6*F$4</f>
        <v>2080</v>
      </c>
      <c r="G6" s="131">
        <f>D6-E6-F6</f>
        <v>28480</v>
      </c>
      <c r="H6" s="131">
        <v>7000</v>
      </c>
      <c r="I6" s="131">
        <f>IF(G6&gt;H6,(G6-H6)*I$4,0)</f>
        <v>3222</v>
      </c>
      <c r="J6" s="132">
        <f>G6-I6</f>
        <v>25258</v>
      </c>
    </row>
    <row r="7" spans="1:10" ht="16.5" customHeight="1" x14ac:dyDescent="0.3">
      <c r="A7" s="115" t="s">
        <v>363</v>
      </c>
      <c r="B7" s="130">
        <v>80</v>
      </c>
      <c r="C7" s="115">
        <v>80</v>
      </c>
      <c r="D7" s="131">
        <f>B7*C7</f>
        <v>6400</v>
      </c>
      <c r="E7" s="131">
        <f>D7*E$4</f>
        <v>288</v>
      </c>
      <c r="F7" s="131">
        <f>D7*F$4</f>
        <v>416</v>
      </c>
      <c r="G7" s="131">
        <f>D7-E7-F7</f>
        <v>5696</v>
      </c>
      <c r="H7" s="131">
        <v>7000</v>
      </c>
      <c r="I7" s="133">
        <f>IF(G7&gt;H7,(G7-H7)*I$4,0)</f>
        <v>0</v>
      </c>
      <c r="J7" s="132">
        <f>G7-I7</f>
        <v>5696</v>
      </c>
    </row>
    <row r="8" spans="1:10" ht="16.5" customHeight="1" x14ac:dyDescent="0.3">
      <c r="A8" s="115" t="s">
        <v>364</v>
      </c>
      <c r="B8" s="130">
        <v>50</v>
      </c>
      <c r="C8" s="115">
        <v>160</v>
      </c>
      <c r="D8" s="131">
        <f>B8*C8</f>
        <v>8000</v>
      </c>
      <c r="E8" s="131">
        <f>D8*E$4</f>
        <v>360</v>
      </c>
      <c r="F8" s="131">
        <f>D8*F$4</f>
        <v>520</v>
      </c>
      <c r="G8" s="131">
        <f>D8-E8-F8</f>
        <v>7120</v>
      </c>
      <c r="H8" s="131">
        <v>7000</v>
      </c>
      <c r="I8" s="131">
        <f>IF(G8&gt;H8,(G8-H8)*I$4,0)</f>
        <v>18</v>
      </c>
      <c r="J8" s="132">
        <f>G8-I8</f>
        <v>7102</v>
      </c>
    </row>
    <row r="9" spans="1:10" ht="16.5" customHeight="1" x14ac:dyDescent="0.3">
      <c r="A9" s="115" t="s">
        <v>365</v>
      </c>
      <c r="B9" s="130">
        <v>200</v>
      </c>
      <c r="C9" s="115">
        <v>100</v>
      </c>
      <c r="D9" s="131">
        <f>B9*C9</f>
        <v>20000</v>
      </c>
      <c r="E9" s="131">
        <f>D9*E$4</f>
        <v>900</v>
      </c>
      <c r="F9" s="131">
        <f>D9*F$4</f>
        <v>1300</v>
      </c>
      <c r="G9" s="131">
        <f>D9-E9-F9</f>
        <v>17800</v>
      </c>
      <c r="H9" s="131">
        <v>7000</v>
      </c>
      <c r="I9" s="131">
        <f>IF(G9&gt;H9,(G9-H9)*I$4,0)</f>
        <v>1620</v>
      </c>
      <c r="J9" s="132">
        <f>G9-I9</f>
        <v>16180</v>
      </c>
    </row>
    <row r="10" spans="1:10" ht="16.5" customHeight="1" x14ac:dyDescent="0.3">
      <c r="G10" s="131"/>
      <c r="H10" s="131"/>
      <c r="I10" s="131"/>
      <c r="J10" s="134"/>
    </row>
    <row r="11" spans="1:10" ht="16.5" customHeight="1" x14ac:dyDescent="0.25"/>
    <row r="12" spans="1:10" ht="16.5" customHeight="1" x14ac:dyDescent="0.25"/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0"/>
  <sheetViews>
    <sheetView topLeftCell="A13" zoomScale="120" zoomScaleNormal="120" workbookViewId="0">
      <selection activeCell="F23" sqref="F23"/>
    </sheetView>
  </sheetViews>
  <sheetFormatPr defaultColWidth="11.5546875" defaultRowHeight="20.25" customHeight="1" x14ac:dyDescent="0.3"/>
  <cols>
    <col min="1" max="1" width="16.44140625" style="71" customWidth="1"/>
    <col min="2" max="2" width="6.5546875" style="71" customWidth="1"/>
    <col min="3" max="3" width="14" style="71" customWidth="1"/>
    <col min="4" max="4" width="13.6640625" style="71" customWidth="1"/>
    <col min="5" max="5" width="11.88671875" style="71" customWidth="1"/>
    <col min="6" max="6" width="14.109375" style="71" customWidth="1"/>
    <col min="7" max="7" width="13" style="71" customWidth="1"/>
    <col min="8" max="8" width="11.109375" style="71" customWidth="1"/>
    <col min="9" max="9" width="4.109375" style="71" customWidth="1"/>
    <col min="10" max="10" width="21.109375" style="71" customWidth="1"/>
    <col min="11" max="11" width="15.109375" style="71" customWidth="1"/>
    <col min="12" max="12" width="5.109375" style="71" customWidth="1"/>
    <col min="13" max="13" width="14.44140625" style="71" customWidth="1"/>
    <col min="14" max="16384" width="11.5546875" style="71"/>
  </cols>
  <sheetData>
    <row r="1" spans="1:14" ht="20.25" customHeight="1" x14ac:dyDescent="0.3">
      <c r="A1" s="71" t="s">
        <v>366</v>
      </c>
    </row>
    <row r="3" spans="1:14" ht="20.25" customHeight="1" x14ac:dyDescent="0.3">
      <c r="A3" s="135" t="s">
        <v>9</v>
      </c>
      <c r="B3" s="136" t="s">
        <v>367</v>
      </c>
      <c r="C3" s="137" t="s">
        <v>368</v>
      </c>
      <c r="D3" s="138" t="s">
        <v>369</v>
      </c>
      <c r="E3" s="139" t="s">
        <v>370</v>
      </c>
      <c r="F3" s="140" t="s">
        <v>371</v>
      </c>
      <c r="G3" s="141" t="s">
        <v>285</v>
      </c>
      <c r="H3" s="142" t="s">
        <v>372</v>
      </c>
      <c r="J3" s="143" t="s">
        <v>368</v>
      </c>
      <c r="M3" s="71" t="s">
        <v>373</v>
      </c>
    </row>
    <row r="4" spans="1:14" ht="20.25" customHeight="1" x14ac:dyDescent="0.3">
      <c r="A4" s="144" t="s">
        <v>374</v>
      </c>
      <c r="B4" s="145">
        <v>21</v>
      </c>
      <c r="C4" s="146">
        <f t="shared" ref="C4:C15" si="0">IF(B4&lt;10,K$4,K$5)</f>
        <v>250</v>
      </c>
      <c r="D4" s="147">
        <f t="shared" ref="D4:D15" si="1">IF(B4&lt;6,"zdarma",IF(B4&lt;18,K$9,K$10))</f>
        <v>150</v>
      </c>
      <c r="E4" s="148">
        <f t="shared" ref="E4:E15" si="2">IF(B4&gt;60,K$13,IF(B4&lt;15,K$14,K$15))</f>
        <v>150</v>
      </c>
      <c r="F4" s="149">
        <f t="shared" ref="F4:F15" si="3">IF(B4&lt;10,N$4,IF(B4&lt;25,N$5,IF(B4&lt;50,N$6,N$7)))</f>
        <v>20</v>
      </c>
      <c r="G4" s="150">
        <f>SUM(C4:F4)</f>
        <v>570</v>
      </c>
      <c r="H4" s="151" t="str">
        <f>IF(B4&gt;=18,"ANO","NE")</f>
        <v>ANO</v>
      </c>
      <c r="J4" s="152" t="s">
        <v>375</v>
      </c>
      <c r="K4" s="153">
        <v>99</v>
      </c>
      <c r="L4" s="143"/>
      <c r="M4" s="154" t="s">
        <v>376</v>
      </c>
      <c r="N4" s="155">
        <v>15</v>
      </c>
    </row>
    <row r="5" spans="1:14" ht="20.25" customHeight="1" x14ac:dyDescent="0.3">
      <c r="A5" s="144" t="s">
        <v>377</v>
      </c>
      <c r="B5" s="145">
        <v>10</v>
      </c>
      <c r="C5" s="146">
        <f t="shared" si="0"/>
        <v>250</v>
      </c>
      <c r="D5" s="147">
        <f t="shared" si="1"/>
        <v>90</v>
      </c>
      <c r="E5" s="148">
        <f t="shared" si="2"/>
        <v>50</v>
      </c>
      <c r="F5" s="149">
        <f t="shared" si="3"/>
        <v>20</v>
      </c>
      <c r="G5" s="150">
        <f t="shared" ref="G5:G15" si="4">SUM(C5:F5)</f>
        <v>410</v>
      </c>
      <c r="H5" s="151" t="str">
        <f t="shared" ref="H5:H15" si="5">IF(B5&gt;=18,"ANO","NE")</f>
        <v>NE</v>
      </c>
      <c r="J5" s="152" t="s">
        <v>378</v>
      </c>
      <c r="K5" s="153">
        <v>250</v>
      </c>
      <c r="L5" s="156"/>
      <c r="M5" s="154" t="s">
        <v>379</v>
      </c>
      <c r="N5" s="155">
        <v>20</v>
      </c>
    </row>
    <row r="6" spans="1:14" ht="20.25" customHeight="1" x14ac:dyDescent="0.3">
      <c r="A6" s="144" t="s">
        <v>380</v>
      </c>
      <c r="B6" s="145">
        <v>4</v>
      </c>
      <c r="C6" s="146">
        <f t="shared" si="0"/>
        <v>99</v>
      </c>
      <c r="D6" s="147" t="str">
        <f t="shared" si="1"/>
        <v>zdarma</v>
      </c>
      <c r="E6" s="148">
        <f t="shared" si="2"/>
        <v>50</v>
      </c>
      <c r="F6" s="149">
        <f t="shared" si="3"/>
        <v>15</v>
      </c>
      <c r="G6" s="150">
        <f t="shared" si="4"/>
        <v>164</v>
      </c>
      <c r="H6" s="151" t="str">
        <f t="shared" si="5"/>
        <v>NE</v>
      </c>
      <c r="L6" s="157"/>
      <c r="M6" s="154" t="s">
        <v>381</v>
      </c>
      <c r="N6" s="155">
        <v>66</v>
      </c>
    </row>
    <row r="7" spans="1:14" ht="20.25" customHeight="1" x14ac:dyDescent="0.3">
      <c r="A7" s="144" t="s">
        <v>382</v>
      </c>
      <c r="B7" s="145">
        <v>5</v>
      </c>
      <c r="C7" s="146">
        <f t="shared" si="0"/>
        <v>99</v>
      </c>
      <c r="D7" s="147" t="str">
        <f t="shared" si="1"/>
        <v>zdarma</v>
      </c>
      <c r="E7" s="148">
        <f t="shared" si="2"/>
        <v>50</v>
      </c>
      <c r="F7" s="149">
        <f t="shared" si="3"/>
        <v>15</v>
      </c>
      <c r="G7" s="150">
        <f t="shared" si="4"/>
        <v>164</v>
      </c>
      <c r="H7" s="151" t="str">
        <f t="shared" si="5"/>
        <v>NE</v>
      </c>
      <c r="J7" s="143" t="s">
        <v>369</v>
      </c>
      <c r="K7" s="158"/>
      <c r="L7" s="156"/>
      <c r="M7" s="154" t="s">
        <v>383</v>
      </c>
      <c r="N7" s="155">
        <v>101</v>
      </c>
    </row>
    <row r="8" spans="1:14" ht="20.25" customHeight="1" x14ac:dyDescent="0.3">
      <c r="A8" s="144" t="s">
        <v>384</v>
      </c>
      <c r="B8" s="145">
        <v>30</v>
      </c>
      <c r="C8" s="146">
        <f t="shared" si="0"/>
        <v>250</v>
      </c>
      <c r="D8" s="147">
        <f t="shared" si="1"/>
        <v>150</v>
      </c>
      <c r="E8" s="148">
        <f t="shared" si="2"/>
        <v>150</v>
      </c>
      <c r="F8" s="149">
        <f t="shared" si="3"/>
        <v>66</v>
      </c>
      <c r="G8" s="150">
        <f t="shared" si="4"/>
        <v>616</v>
      </c>
      <c r="H8" s="151" t="str">
        <f t="shared" si="5"/>
        <v>ANO</v>
      </c>
      <c r="J8" s="159" t="s">
        <v>385</v>
      </c>
      <c r="K8" s="160" t="s">
        <v>386</v>
      </c>
      <c r="L8" s="77"/>
      <c r="M8" s="77"/>
    </row>
    <row r="9" spans="1:14" ht="20.25" customHeight="1" x14ac:dyDescent="0.3">
      <c r="A9" s="144" t="s">
        <v>387</v>
      </c>
      <c r="B9" s="145">
        <v>5</v>
      </c>
      <c r="C9" s="146">
        <f t="shared" si="0"/>
        <v>99</v>
      </c>
      <c r="D9" s="147" t="str">
        <f t="shared" si="1"/>
        <v>zdarma</v>
      </c>
      <c r="E9" s="148">
        <f t="shared" si="2"/>
        <v>50</v>
      </c>
      <c r="F9" s="149">
        <f t="shared" si="3"/>
        <v>15</v>
      </c>
      <c r="G9" s="150">
        <f t="shared" si="4"/>
        <v>164</v>
      </c>
      <c r="H9" s="151" t="str">
        <f t="shared" si="5"/>
        <v>NE</v>
      </c>
      <c r="J9" s="161" t="s">
        <v>388</v>
      </c>
      <c r="K9" s="162">
        <v>90</v>
      </c>
      <c r="L9" s="77"/>
      <c r="M9" s="77"/>
    </row>
    <row r="10" spans="1:14" ht="20.25" customHeight="1" x14ac:dyDescent="0.3">
      <c r="A10" s="144" t="s">
        <v>389</v>
      </c>
      <c r="B10" s="145">
        <v>60</v>
      </c>
      <c r="C10" s="146">
        <f t="shared" si="0"/>
        <v>250</v>
      </c>
      <c r="D10" s="147">
        <f t="shared" si="1"/>
        <v>150</v>
      </c>
      <c r="E10" s="148">
        <f t="shared" si="2"/>
        <v>150</v>
      </c>
      <c r="F10" s="149">
        <f t="shared" si="3"/>
        <v>101</v>
      </c>
      <c r="G10" s="150">
        <f t="shared" si="4"/>
        <v>651</v>
      </c>
      <c r="H10" s="151" t="str">
        <f t="shared" si="5"/>
        <v>ANO</v>
      </c>
      <c r="J10" s="159" t="s">
        <v>378</v>
      </c>
      <c r="K10" s="162">
        <v>150</v>
      </c>
      <c r="L10" s="77"/>
      <c r="M10" s="77"/>
    </row>
    <row r="11" spans="1:14" ht="20.25" customHeight="1" x14ac:dyDescent="0.3">
      <c r="A11" s="144" t="s">
        <v>390</v>
      </c>
      <c r="B11" s="145">
        <v>6</v>
      </c>
      <c r="C11" s="146">
        <f t="shared" si="0"/>
        <v>99</v>
      </c>
      <c r="D11" s="147">
        <f t="shared" si="1"/>
        <v>90</v>
      </c>
      <c r="E11" s="148">
        <f t="shared" si="2"/>
        <v>50</v>
      </c>
      <c r="F11" s="149">
        <f t="shared" si="3"/>
        <v>15</v>
      </c>
      <c r="G11" s="150">
        <f t="shared" si="4"/>
        <v>254</v>
      </c>
      <c r="H11" s="151" t="str">
        <f t="shared" si="5"/>
        <v>NE</v>
      </c>
      <c r="L11" s="77"/>
      <c r="M11" s="77"/>
    </row>
    <row r="12" spans="1:14" ht="20.25" customHeight="1" x14ac:dyDescent="0.3">
      <c r="A12" s="144" t="s">
        <v>391</v>
      </c>
      <c r="B12" s="145">
        <v>65</v>
      </c>
      <c r="C12" s="146">
        <f t="shared" si="0"/>
        <v>250</v>
      </c>
      <c r="D12" s="147">
        <f t="shared" si="1"/>
        <v>150</v>
      </c>
      <c r="E12" s="148">
        <f t="shared" si="2"/>
        <v>80</v>
      </c>
      <c r="F12" s="149">
        <f t="shared" si="3"/>
        <v>101</v>
      </c>
      <c r="G12" s="150">
        <f t="shared" si="4"/>
        <v>581</v>
      </c>
      <c r="H12" s="151" t="str">
        <f t="shared" si="5"/>
        <v>ANO</v>
      </c>
      <c r="J12" s="143" t="s">
        <v>370</v>
      </c>
      <c r="L12" s="77"/>
      <c r="M12" s="77"/>
    </row>
    <row r="13" spans="1:14" ht="20.25" customHeight="1" x14ac:dyDescent="0.3">
      <c r="A13" s="144" t="s">
        <v>392</v>
      </c>
      <c r="B13" s="145">
        <v>9</v>
      </c>
      <c r="C13" s="146">
        <f t="shared" si="0"/>
        <v>99</v>
      </c>
      <c r="D13" s="147">
        <f t="shared" si="1"/>
        <v>90</v>
      </c>
      <c r="E13" s="148">
        <f t="shared" si="2"/>
        <v>50</v>
      </c>
      <c r="F13" s="149">
        <f t="shared" si="3"/>
        <v>15</v>
      </c>
      <c r="G13" s="150">
        <f t="shared" si="4"/>
        <v>254</v>
      </c>
      <c r="H13" s="151" t="str">
        <f t="shared" si="5"/>
        <v>NE</v>
      </c>
      <c r="J13" s="163" t="s">
        <v>393</v>
      </c>
      <c r="K13" s="164">
        <v>80</v>
      </c>
    </row>
    <row r="14" spans="1:14" ht="20.25" customHeight="1" x14ac:dyDescent="0.3">
      <c r="A14" s="144" t="s">
        <v>394</v>
      </c>
      <c r="B14" s="145">
        <v>17</v>
      </c>
      <c r="C14" s="146">
        <f t="shared" si="0"/>
        <v>250</v>
      </c>
      <c r="D14" s="147">
        <f t="shared" si="1"/>
        <v>90</v>
      </c>
      <c r="E14" s="148">
        <f t="shared" si="2"/>
        <v>150</v>
      </c>
      <c r="F14" s="149">
        <f t="shared" si="3"/>
        <v>20</v>
      </c>
      <c r="G14" s="150">
        <f t="shared" si="4"/>
        <v>510</v>
      </c>
      <c r="H14" s="151" t="str">
        <f t="shared" si="5"/>
        <v>NE</v>
      </c>
      <c r="J14" s="163" t="s">
        <v>395</v>
      </c>
      <c r="K14" s="164">
        <v>50</v>
      </c>
    </row>
    <row r="15" spans="1:14" ht="20.25" customHeight="1" x14ac:dyDescent="0.3">
      <c r="A15" s="144" t="s">
        <v>396</v>
      </c>
      <c r="B15" s="145">
        <v>70</v>
      </c>
      <c r="C15" s="146">
        <f t="shared" si="0"/>
        <v>250</v>
      </c>
      <c r="D15" s="147">
        <f t="shared" si="1"/>
        <v>150</v>
      </c>
      <c r="E15" s="148">
        <f t="shared" si="2"/>
        <v>80</v>
      </c>
      <c r="F15" s="149">
        <f t="shared" si="3"/>
        <v>101</v>
      </c>
      <c r="G15" s="150">
        <f t="shared" si="4"/>
        <v>581</v>
      </c>
      <c r="H15" s="151" t="str">
        <f t="shared" si="5"/>
        <v>ANO</v>
      </c>
      <c r="J15" s="163" t="s">
        <v>378</v>
      </c>
      <c r="K15" s="164">
        <v>150</v>
      </c>
    </row>
    <row r="16" spans="1:14" ht="23.25" customHeight="1" thickBot="1" x14ac:dyDescent="0.35">
      <c r="A16" s="191" t="s">
        <v>319</v>
      </c>
      <c r="B16" s="192"/>
      <c r="C16" s="165">
        <f>SUM(C4:C15)</f>
        <v>2245</v>
      </c>
      <c r="D16" s="165">
        <f>SUM(D4:D15)</f>
        <v>1110</v>
      </c>
      <c r="E16" s="165">
        <f>SUM(E4:E15)</f>
        <v>1060</v>
      </c>
      <c r="F16" s="165">
        <f>SUM(F4:F15)</f>
        <v>504</v>
      </c>
      <c r="G16" s="166">
        <f>SUM(G4:G15)</f>
        <v>4919</v>
      </c>
      <c r="H16" s="77"/>
    </row>
    <row r="25" spans="9:10" ht="20.25" customHeight="1" x14ac:dyDescent="0.3">
      <c r="I25" s="77"/>
      <c r="J25" s="77"/>
    </row>
    <row r="30" spans="9:10" ht="20.25" customHeight="1" x14ac:dyDescent="0.3">
      <c r="I30" s="77"/>
    </row>
  </sheetData>
  <sheetProtection selectLockedCells="1" selectUnlockedCells="1"/>
  <mergeCells count="1">
    <mergeCell ref="A16:B1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E12"/>
  <sheetViews>
    <sheetView zoomScale="120" zoomScaleNormal="120" workbookViewId="0">
      <selection sqref="A1:E1"/>
    </sheetView>
  </sheetViews>
  <sheetFormatPr defaultColWidth="9.109375" defaultRowHeight="14.4" x14ac:dyDescent="0.3"/>
  <cols>
    <col min="1" max="1" width="12.109375" style="167" customWidth="1"/>
    <col min="2" max="2" width="17.5546875" style="167" customWidth="1"/>
    <col min="3" max="3" width="9.109375" style="167"/>
    <col min="4" max="4" width="18.88671875" style="167" customWidth="1"/>
    <col min="5" max="5" width="14.6640625" style="167" customWidth="1"/>
    <col min="6" max="16384" width="9.109375" style="167"/>
  </cols>
  <sheetData>
    <row r="1" spans="1:5" ht="15" thickBot="1" x14ac:dyDescent="0.35">
      <c r="A1" s="193" t="s">
        <v>397</v>
      </c>
      <c r="B1" s="194"/>
      <c r="C1" s="194"/>
      <c r="D1" s="194"/>
      <c r="E1" s="195"/>
    </row>
    <row r="3" spans="1:5" x14ac:dyDescent="0.3">
      <c r="A3" s="168" t="s">
        <v>398</v>
      </c>
      <c r="B3" s="168"/>
    </row>
    <row r="5" spans="1:5" x14ac:dyDescent="0.3">
      <c r="A5" s="169">
        <v>42469</v>
      </c>
      <c r="B5" s="167" t="s">
        <v>399</v>
      </c>
      <c r="D5" s="170" t="s">
        <v>400</v>
      </c>
      <c r="E5" s="170" t="s">
        <v>401</v>
      </c>
    </row>
    <row r="6" spans="1:5" x14ac:dyDescent="0.3">
      <c r="D6" s="171" t="s">
        <v>402</v>
      </c>
      <c r="E6" s="171">
        <v>50</v>
      </c>
    </row>
    <row r="7" spans="1:5" x14ac:dyDescent="0.3">
      <c r="D7" s="171" t="s">
        <v>403</v>
      </c>
      <c r="E7" s="171">
        <v>70</v>
      </c>
    </row>
    <row r="8" spans="1:5" x14ac:dyDescent="0.3">
      <c r="D8" s="171" t="s">
        <v>404</v>
      </c>
      <c r="E8" s="171">
        <v>20</v>
      </c>
    </row>
    <row r="9" spans="1:5" x14ac:dyDescent="0.3">
      <c r="D9" s="171" t="s">
        <v>405</v>
      </c>
      <c r="E9" s="171">
        <v>60</v>
      </c>
    </row>
    <row r="10" spans="1:5" x14ac:dyDescent="0.3">
      <c r="D10" s="171" t="s">
        <v>406</v>
      </c>
      <c r="E10" s="171">
        <v>99</v>
      </c>
    </row>
    <row r="11" spans="1:5" x14ac:dyDescent="0.3">
      <c r="D11" s="171" t="s">
        <v>407</v>
      </c>
      <c r="E11" s="171">
        <v>12</v>
      </c>
    </row>
    <row r="12" spans="1:5" x14ac:dyDescent="0.3">
      <c r="E12" s="167">
        <f>SUM(E6:E11)</f>
        <v>311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C3"/>
  <sheetViews>
    <sheetView zoomScale="150" zoomScaleNormal="150" workbookViewId="0">
      <selection activeCell="C3" sqref="C3"/>
    </sheetView>
  </sheetViews>
  <sheetFormatPr defaultRowHeight="13.2" x14ac:dyDescent="0.25"/>
  <cols>
    <col min="1" max="1" width="8.88671875" style="77"/>
    <col min="2" max="2" width="18.6640625" style="77" customWidth="1"/>
    <col min="3" max="16384" width="8.88671875" style="77"/>
  </cols>
  <sheetData>
    <row r="1" spans="1:3" ht="20.399999999999999" x14ac:dyDescent="0.35">
      <c r="A1" s="172" t="s">
        <v>408</v>
      </c>
    </row>
    <row r="3" spans="1:3" x14ac:dyDescent="0.25">
      <c r="B3" s="77" t="s">
        <v>409</v>
      </c>
      <c r="C3" s="173">
        <v>2.1290000000000004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G105"/>
  <sheetViews>
    <sheetView workbookViewId="0">
      <selection activeCell="M13" sqref="M13"/>
    </sheetView>
  </sheetViews>
  <sheetFormatPr defaultColWidth="9.109375" defaultRowHeight="14.4" x14ac:dyDescent="0.3"/>
  <cols>
    <col min="1" max="1" width="15.6640625" style="175" customWidth="1"/>
    <col min="2" max="2" width="12.5546875" style="175" customWidth="1"/>
    <col min="3" max="4" width="12.6640625" style="175" customWidth="1"/>
    <col min="5" max="5" width="20.6640625" style="175" customWidth="1"/>
    <col min="6" max="6" width="15.6640625" style="175" customWidth="1"/>
    <col min="7" max="7" width="15.109375" style="175" customWidth="1"/>
    <col min="8" max="16384" width="9.109375" style="175"/>
  </cols>
  <sheetData>
    <row r="1" spans="1:7" x14ac:dyDescent="0.3">
      <c r="A1" s="174" t="s">
        <v>410</v>
      </c>
    </row>
    <row r="2" spans="1:7" x14ac:dyDescent="0.3">
      <c r="A2" s="174" t="s">
        <v>411</v>
      </c>
    </row>
    <row r="3" spans="1:7" x14ac:dyDescent="0.3">
      <c r="A3" s="174" t="s">
        <v>412</v>
      </c>
    </row>
    <row r="5" spans="1:7" x14ac:dyDescent="0.3">
      <c r="A5" s="176" t="s">
        <v>156</v>
      </c>
      <c r="B5" s="177" t="s">
        <v>157</v>
      </c>
      <c r="C5" s="177" t="s">
        <v>158</v>
      </c>
      <c r="D5" s="177" t="s">
        <v>159</v>
      </c>
      <c r="E5" s="176" t="s">
        <v>160</v>
      </c>
      <c r="F5" s="177" t="s">
        <v>161</v>
      </c>
      <c r="G5" s="177" t="s">
        <v>413</v>
      </c>
    </row>
    <row r="6" spans="1:7" x14ac:dyDescent="0.3">
      <c r="A6" s="175" t="s">
        <v>163</v>
      </c>
      <c r="B6" s="178">
        <v>23675</v>
      </c>
      <c r="C6" s="175">
        <v>366605</v>
      </c>
      <c r="D6" s="179">
        <v>129935</v>
      </c>
      <c r="E6" s="175" t="s">
        <v>164</v>
      </c>
      <c r="G6" s="174"/>
    </row>
    <row r="7" spans="1:7" x14ac:dyDescent="0.3">
      <c r="A7" s="175" t="s">
        <v>165</v>
      </c>
      <c r="B7" s="178">
        <v>31249</v>
      </c>
      <c r="C7" s="175">
        <v>569913</v>
      </c>
      <c r="D7" s="179">
        <v>186308</v>
      </c>
      <c r="E7" s="175" t="s">
        <v>166</v>
      </c>
    </row>
    <row r="8" spans="1:7" x14ac:dyDescent="0.3">
      <c r="A8" s="175" t="s">
        <v>167</v>
      </c>
      <c r="B8" s="178">
        <v>30073</v>
      </c>
      <c r="C8" s="175">
        <v>343060</v>
      </c>
      <c r="D8" s="179">
        <v>111632</v>
      </c>
      <c r="E8" s="175" t="s">
        <v>166</v>
      </c>
    </row>
    <row r="9" spans="1:7" x14ac:dyDescent="0.3">
      <c r="A9" s="175" t="s">
        <v>168</v>
      </c>
      <c r="B9" s="178">
        <v>22707</v>
      </c>
      <c r="C9" s="175">
        <v>388158</v>
      </c>
      <c r="D9" s="179">
        <v>59190</v>
      </c>
      <c r="E9" s="175" t="s">
        <v>169</v>
      </c>
    </row>
    <row r="10" spans="1:7" x14ac:dyDescent="0.3">
      <c r="A10" s="175" t="s">
        <v>170</v>
      </c>
      <c r="B10" s="178">
        <v>23292</v>
      </c>
      <c r="C10" s="175">
        <v>381410</v>
      </c>
      <c r="D10" s="179">
        <v>68921</v>
      </c>
      <c r="E10" s="175" t="s">
        <v>171</v>
      </c>
    </row>
    <row r="11" spans="1:7" x14ac:dyDescent="0.3">
      <c r="A11" s="175" t="s">
        <v>172</v>
      </c>
      <c r="B11" s="178">
        <v>33992</v>
      </c>
      <c r="C11" s="175">
        <v>443965</v>
      </c>
      <c r="D11" s="179">
        <v>114764</v>
      </c>
      <c r="E11" s="175" t="s">
        <v>173</v>
      </c>
    </row>
    <row r="12" spans="1:7" x14ac:dyDescent="0.3">
      <c r="A12" s="175" t="s">
        <v>174</v>
      </c>
      <c r="B12" s="178">
        <v>27926</v>
      </c>
      <c r="C12" s="175">
        <v>402156</v>
      </c>
      <c r="D12" s="179">
        <v>66375</v>
      </c>
      <c r="E12" s="175" t="s">
        <v>169</v>
      </c>
    </row>
    <row r="13" spans="1:7" x14ac:dyDescent="0.3">
      <c r="A13" s="175" t="s">
        <v>175</v>
      </c>
      <c r="B13" s="178">
        <v>27442</v>
      </c>
      <c r="C13" s="175">
        <v>326454</v>
      </c>
      <c r="D13" s="179">
        <v>74802</v>
      </c>
      <c r="E13" s="175" t="s">
        <v>169</v>
      </c>
    </row>
    <row r="14" spans="1:7" x14ac:dyDescent="0.3">
      <c r="A14" s="175" t="s">
        <v>176</v>
      </c>
      <c r="B14" s="178">
        <v>29563</v>
      </c>
      <c r="C14" s="175">
        <v>333631</v>
      </c>
      <c r="D14" s="179">
        <v>155749</v>
      </c>
      <c r="E14" s="175" t="s">
        <v>166</v>
      </c>
    </row>
    <row r="15" spans="1:7" x14ac:dyDescent="0.3">
      <c r="A15" s="175" t="s">
        <v>177</v>
      </c>
      <c r="B15" s="178">
        <v>33009</v>
      </c>
      <c r="C15" s="175">
        <v>374691</v>
      </c>
      <c r="D15" s="179">
        <v>90654</v>
      </c>
      <c r="E15" s="175" t="s">
        <v>166</v>
      </c>
    </row>
    <row r="16" spans="1:7" x14ac:dyDescent="0.3">
      <c r="A16" s="175" t="s">
        <v>178</v>
      </c>
      <c r="B16" s="178">
        <v>31468</v>
      </c>
      <c r="C16" s="175">
        <v>278110</v>
      </c>
      <c r="D16" s="179">
        <v>85329</v>
      </c>
      <c r="E16" s="175" t="s">
        <v>173</v>
      </c>
    </row>
    <row r="17" spans="1:5" x14ac:dyDescent="0.3">
      <c r="A17" s="175" t="s">
        <v>179</v>
      </c>
      <c r="B17" s="178">
        <v>34068</v>
      </c>
      <c r="C17" s="175">
        <v>442974</v>
      </c>
      <c r="D17" s="179">
        <v>25668</v>
      </c>
      <c r="E17" s="175" t="s">
        <v>173</v>
      </c>
    </row>
    <row r="18" spans="1:5" x14ac:dyDescent="0.3">
      <c r="A18" s="175" t="s">
        <v>180</v>
      </c>
      <c r="B18" s="178">
        <v>27237</v>
      </c>
      <c r="C18" s="175">
        <v>518932</v>
      </c>
      <c r="D18" s="179">
        <v>53512</v>
      </c>
      <c r="E18" s="175" t="s">
        <v>171</v>
      </c>
    </row>
    <row r="19" spans="1:5" x14ac:dyDescent="0.3">
      <c r="A19" s="175" t="s">
        <v>181</v>
      </c>
      <c r="B19" s="178">
        <v>28961</v>
      </c>
      <c r="C19" s="175">
        <v>436695</v>
      </c>
      <c r="D19" s="179">
        <v>33786</v>
      </c>
      <c r="E19" s="175" t="s">
        <v>164</v>
      </c>
    </row>
    <row r="20" spans="1:5" x14ac:dyDescent="0.3">
      <c r="A20" s="175" t="s">
        <v>182</v>
      </c>
      <c r="B20" s="178">
        <v>20713</v>
      </c>
      <c r="C20" s="175">
        <v>311878</v>
      </c>
      <c r="D20" s="179">
        <v>50629</v>
      </c>
      <c r="E20" s="175" t="s">
        <v>171</v>
      </c>
    </row>
    <row r="21" spans="1:5" x14ac:dyDescent="0.3">
      <c r="A21" s="175" t="s">
        <v>183</v>
      </c>
      <c r="B21" s="178">
        <v>34536</v>
      </c>
      <c r="C21" s="175">
        <v>449470</v>
      </c>
      <c r="D21" s="179">
        <v>52235</v>
      </c>
      <c r="E21" s="175" t="s">
        <v>171</v>
      </c>
    </row>
    <row r="22" spans="1:5" x14ac:dyDescent="0.3">
      <c r="A22" s="175" t="s">
        <v>184</v>
      </c>
      <c r="B22" s="178">
        <v>32473</v>
      </c>
      <c r="C22" s="175">
        <v>479423</v>
      </c>
      <c r="D22" s="179">
        <v>166224</v>
      </c>
      <c r="E22" s="175" t="s">
        <v>171</v>
      </c>
    </row>
    <row r="23" spans="1:5" x14ac:dyDescent="0.3">
      <c r="A23" s="175" t="s">
        <v>185</v>
      </c>
      <c r="B23" s="178">
        <v>22201</v>
      </c>
      <c r="C23" s="175">
        <v>342386</v>
      </c>
      <c r="D23" s="179">
        <v>144909</v>
      </c>
      <c r="E23" s="175" t="s">
        <v>173</v>
      </c>
    </row>
    <row r="24" spans="1:5" x14ac:dyDescent="0.3">
      <c r="A24" s="175" t="s">
        <v>186</v>
      </c>
      <c r="B24" s="178">
        <v>20820</v>
      </c>
      <c r="C24" s="175">
        <v>587995</v>
      </c>
      <c r="D24" s="179">
        <v>96094</v>
      </c>
      <c r="E24" s="175" t="s">
        <v>166</v>
      </c>
    </row>
    <row r="25" spans="1:5" x14ac:dyDescent="0.3">
      <c r="A25" s="175" t="s">
        <v>187</v>
      </c>
      <c r="B25" s="178">
        <v>20374</v>
      </c>
      <c r="C25" s="175">
        <v>689017</v>
      </c>
      <c r="D25" s="179">
        <v>212428</v>
      </c>
      <c r="E25" s="175" t="s">
        <v>166</v>
      </c>
    </row>
    <row r="26" spans="1:5" x14ac:dyDescent="0.3">
      <c r="A26" s="175" t="s">
        <v>188</v>
      </c>
      <c r="B26" s="178">
        <v>26900</v>
      </c>
      <c r="C26" s="175">
        <v>380780</v>
      </c>
      <c r="D26" s="179">
        <v>66245</v>
      </c>
      <c r="E26" s="175" t="s">
        <v>164</v>
      </c>
    </row>
    <row r="27" spans="1:5" x14ac:dyDescent="0.3">
      <c r="A27" s="175" t="s">
        <v>189</v>
      </c>
      <c r="B27" s="178">
        <v>34075</v>
      </c>
      <c r="C27" s="175">
        <v>347609</v>
      </c>
      <c r="D27" s="179">
        <v>90642</v>
      </c>
      <c r="E27" s="175" t="s">
        <v>173</v>
      </c>
    </row>
    <row r="28" spans="1:5" x14ac:dyDescent="0.3">
      <c r="A28" s="175" t="s">
        <v>190</v>
      </c>
      <c r="B28" s="178">
        <v>25378</v>
      </c>
      <c r="C28" s="175">
        <v>426640</v>
      </c>
      <c r="D28" s="179">
        <v>160538</v>
      </c>
      <c r="E28" s="175" t="s">
        <v>173</v>
      </c>
    </row>
    <row r="29" spans="1:5" x14ac:dyDescent="0.3">
      <c r="A29" s="175" t="s">
        <v>191</v>
      </c>
      <c r="B29" s="178">
        <v>25890</v>
      </c>
      <c r="C29" s="175">
        <v>541834</v>
      </c>
      <c r="D29" s="179">
        <v>42419</v>
      </c>
      <c r="E29" s="175" t="s">
        <v>164</v>
      </c>
    </row>
    <row r="30" spans="1:5" x14ac:dyDescent="0.3">
      <c r="A30" s="175" t="s">
        <v>192</v>
      </c>
      <c r="B30" s="178">
        <v>31635</v>
      </c>
      <c r="C30" s="175">
        <v>343189</v>
      </c>
      <c r="D30" s="179">
        <v>134070</v>
      </c>
      <c r="E30" s="175" t="s">
        <v>171</v>
      </c>
    </row>
    <row r="31" spans="1:5" x14ac:dyDescent="0.3">
      <c r="A31" s="175" t="s">
        <v>193</v>
      </c>
      <c r="B31" s="178">
        <v>33881</v>
      </c>
      <c r="C31" s="175">
        <v>262016</v>
      </c>
      <c r="D31" s="179">
        <v>33930</v>
      </c>
      <c r="E31" s="175" t="s">
        <v>166</v>
      </c>
    </row>
    <row r="32" spans="1:5" x14ac:dyDescent="0.3">
      <c r="A32" s="175" t="s">
        <v>194</v>
      </c>
      <c r="B32" s="178">
        <v>25529</v>
      </c>
      <c r="C32" s="175">
        <v>297970</v>
      </c>
      <c r="D32" s="179">
        <v>130493</v>
      </c>
      <c r="E32" s="175" t="s">
        <v>173</v>
      </c>
    </row>
    <row r="33" spans="1:5" x14ac:dyDescent="0.3">
      <c r="A33" s="175" t="s">
        <v>195</v>
      </c>
      <c r="B33" s="178">
        <v>21327</v>
      </c>
      <c r="C33" s="175">
        <v>539732</v>
      </c>
      <c r="D33" s="179">
        <v>106500</v>
      </c>
      <c r="E33" s="175" t="s">
        <v>171</v>
      </c>
    </row>
    <row r="34" spans="1:5" x14ac:dyDescent="0.3">
      <c r="A34" s="175" t="s">
        <v>196</v>
      </c>
      <c r="B34" s="178">
        <v>21509</v>
      </c>
      <c r="C34" s="175">
        <v>318624</v>
      </c>
      <c r="D34" s="179">
        <v>82665</v>
      </c>
      <c r="E34" s="175" t="s">
        <v>173</v>
      </c>
    </row>
    <row r="35" spans="1:5" x14ac:dyDescent="0.3">
      <c r="A35" s="175" t="s">
        <v>197</v>
      </c>
      <c r="B35" s="178">
        <v>31599</v>
      </c>
      <c r="C35" s="175">
        <v>486450</v>
      </c>
      <c r="D35" s="179">
        <v>27506</v>
      </c>
      <c r="E35" s="175" t="s">
        <v>169</v>
      </c>
    </row>
    <row r="36" spans="1:5" x14ac:dyDescent="0.3">
      <c r="A36" s="175" t="s">
        <v>198</v>
      </c>
      <c r="B36" s="178">
        <v>34271</v>
      </c>
      <c r="C36" s="175">
        <v>315602</v>
      </c>
      <c r="D36" s="179">
        <v>130199</v>
      </c>
      <c r="E36" s="175" t="s">
        <v>173</v>
      </c>
    </row>
    <row r="37" spans="1:5" x14ac:dyDescent="0.3">
      <c r="A37" s="175" t="s">
        <v>199</v>
      </c>
      <c r="B37" s="178">
        <v>20909</v>
      </c>
      <c r="C37" s="175">
        <v>278381</v>
      </c>
      <c r="D37" s="179">
        <v>123786</v>
      </c>
      <c r="E37" s="175" t="s">
        <v>173</v>
      </c>
    </row>
    <row r="38" spans="1:5" x14ac:dyDescent="0.3">
      <c r="A38" s="175" t="s">
        <v>200</v>
      </c>
      <c r="B38" s="178">
        <v>22427</v>
      </c>
      <c r="C38" s="175">
        <v>303276</v>
      </c>
      <c r="D38" s="179">
        <v>86499</v>
      </c>
      <c r="E38" s="175" t="s">
        <v>164</v>
      </c>
    </row>
    <row r="39" spans="1:5" x14ac:dyDescent="0.3">
      <c r="A39" s="175" t="s">
        <v>201</v>
      </c>
      <c r="B39" s="178">
        <v>33727</v>
      </c>
      <c r="C39" s="175">
        <v>512991</v>
      </c>
      <c r="D39" s="179">
        <v>114762</v>
      </c>
      <c r="E39" s="175" t="s">
        <v>173</v>
      </c>
    </row>
    <row r="40" spans="1:5" x14ac:dyDescent="0.3">
      <c r="A40" s="175" t="s">
        <v>202</v>
      </c>
      <c r="B40" s="178">
        <v>24445</v>
      </c>
      <c r="C40" s="175">
        <v>339942</v>
      </c>
      <c r="D40" s="179">
        <v>88310</v>
      </c>
      <c r="E40" s="175" t="s">
        <v>164</v>
      </c>
    </row>
    <row r="41" spans="1:5" x14ac:dyDescent="0.3">
      <c r="A41" s="175" t="s">
        <v>203</v>
      </c>
      <c r="B41" s="178">
        <v>20455</v>
      </c>
      <c r="C41" s="175">
        <v>474324</v>
      </c>
      <c r="D41" s="179">
        <v>100029</v>
      </c>
      <c r="E41" s="175" t="s">
        <v>164</v>
      </c>
    </row>
    <row r="42" spans="1:5" x14ac:dyDescent="0.3">
      <c r="A42" s="175" t="s">
        <v>204</v>
      </c>
      <c r="B42" s="178">
        <v>23157</v>
      </c>
      <c r="C42" s="175">
        <v>433871</v>
      </c>
      <c r="D42" s="179">
        <v>163810</v>
      </c>
      <c r="E42" s="175" t="s">
        <v>173</v>
      </c>
    </row>
    <row r="43" spans="1:5" x14ac:dyDescent="0.3">
      <c r="A43" s="175" t="s">
        <v>205</v>
      </c>
      <c r="B43" s="178">
        <v>27457</v>
      </c>
      <c r="C43" s="175">
        <v>344424</v>
      </c>
      <c r="D43" s="179">
        <v>168676</v>
      </c>
      <c r="E43" s="175" t="s">
        <v>164</v>
      </c>
    </row>
    <row r="44" spans="1:5" x14ac:dyDescent="0.3">
      <c r="A44" s="175" t="s">
        <v>206</v>
      </c>
      <c r="B44" s="178">
        <v>29179</v>
      </c>
      <c r="C44" s="175">
        <v>637576</v>
      </c>
      <c r="D44" s="179">
        <v>166533</v>
      </c>
      <c r="E44" s="175" t="s">
        <v>171</v>
      </c>
    </row>
    <row r="45" spans="1:5" x14ac:dyDescent="0.3">
      <c r="A45" s="175" t="s">
        <v>207</v>
      </c>
      <c r="B45" s="178">
        <v>33108</v>
      </c>
      <c r="C45" s="175">
        <v>410362</v>
      </c>
      <c r="D45" s="179">
        <v>189986</v>
      </c>
      <c r="E45" s="175" t="s">
        <v>164</v>
      </c>
    </row>
    <row r="46" spans="1:5" ht="15" customHeight="1" x14ac:dyDescent="0.3">
      <c r="A46" s="175" t="s">
        <v>208</v>
      </c>
      <c r="B46" s="178">
        <v>22412</v>
      </c>
      <c r="C46" s="175">
        <v>194961</v>
      </c>
      <c r="D46" s="179">
        <v>36323</v>
      </c>
      <c r="E46" s="175" t="s">
        <v>164</v>
      </c>
    </row>
    <row r="47" spans="1:5" ht="15" customHeight="1" x14ac:dyDescent="0.3">
      <c r="A47" s="175" t="s">
        <v>209</v>
      </c>
      <c r="B47" s="178">
        <v>32707</v>
      </c>
      <c r="C47" s="175">
        <v>385452</v>
      </c>
      <c r="D47" s="179">
        <v>121933</v>
      </c>
      <c r="E47" s="175" t="s">
        <v>171</v>
      </c>
    </row>
    <row r="48" spans="1:5" ht="15" customHeight="1" x14ac:dyDescent="0.3">
      <c r="A48" s="175" t="s">
        <v>210</v>
      </c>
      <c r="B48" s="178">
        <v>28762</v>
      </c>
      <c r="C48" s="175">
        <v>480960</v>
      </c>
      <c r="D48" s="179">
        <v>185816</v>
      </c>
      <c r="E48" s="175" t="s">
        <v>169</v>
      </c>
    </row>
    <row r="49" spans="1:5" ht="15" customHeight="1" x14ac:dyDescent="0.3">
      <c r="A49" s="175" t="s">
        <v>211</v>
      </c>
      <c r="B49" s="178">
        <v>31277</v>
      </c>
      <c r="C49" s="175">
        <v>347255</v>
      </c>
      <c r="D49" s="179">
        <v>117734</v>
      </c>
      <c r="E49" s="175" t="s">
        <v>173</v>
      </c>
    </row>
    <row r="50" spans="1:5" ht="15" customHeight="1" x14ac:dyDescent="0.3">
      <c r="A50" s="175" t="s">
        <v>212</v>
      </c>
      <c r="B50" s="178">
        <v>31846</v>
      </c>
      <c r="C50" s="175">
        <v>521081</v>
      </c>
      <c r="D50" s="179">
        <v>142055</v>
      </c>
      <c r="E50" s="175" t="s">
        <v>166</v>
      </c>
    </row>
    <row r="51" spans="1:5" ht="15" customHeight="1" x14ac:dyDescent="0.3">
      <c r="A51" s="175" t="s">
        <v>213</v>
      </c>
      <c r="B51" s="178">
        <v>33287</v>
      </c>
      <c r="C51" s="175">
        <v>492750</v>
      </c>
      <c r="D51" s="179">
        <v>90073</v>
      </c>
      <c r="E51" s="175" t="s">
        <v>171</v>
      </c>
    </row>
    <row r="52" spans="1:5" ht="15" customHeight="1" x14ac:dyDescent="0.3">
      <c r="A52" s="175" t="s">
        <v>214</v>
      </c>
      <c r="B52" s="178">
        <v>34087</v>
      </c>
      <c r="C52" s="175">
        <v>290314</v>
      </c>
      <c r="D52" s="179">
        <v>136491</v>
      </c>
      <c r="E52" s="175" t="s">
        <v>166</v>
      </c>
    </row>
    <row r="53" spans="1:5" ht="15" customHeight="1" x14ac:dyDescent="0.3">
      <c r="A53" s="175" t="s">
        <v>215</v>
      </c>
      <c r="B53" s="178">
        <v>32568</v>
      </c>
      <c r="C53" s="175">
        <v>615932</v>
      </c>
      <c r="D53" s="179">
        <v>178911</v>
      </c>
      <c r="E53" s="175" t="s">
        <v>173</v>
      </c>
    </row>
    <row r="54" spans="1:5" x14ac:dyDescent="0.3">
      <c r="A54" s="175" t="s">
        <v>216</v>
      </c>
      <c r="B54" s="178">
        <v>26912</v>
      </c>
      <c r="C54" s="175">
        <v>395489</v>
      </c>
      <c r="D54" s="179">
        <v>149428</v>
      </c>
      <c r="E54" s="175" t="s">
        <v>171</v>
      </c>
    </row>
    <row r="55" spans="1:5" x14ac:dyDescent="0.3">
      <c r="A55" s="175" t="s">
        <v>217</v>
      </c>
      <c r="B55" s="178">
        <v>26023</v>
      </c>
      <c r="C55" s="175">
        <v>385800</v>
      </c>
      <c r="D55" s="179">
        <v>130701</v>
      </c>
      <c r="E55" s="175" t="s">
        <v>173</v>
      </c>
    </row>
    <row r="56" spans="1:5" x14ac:dyDescent="0.3">
      <c r="A56" s="175" t="s">
        <v>218</v>
      </c>
      <c r="B56" s="178">
        <v>26553</v>
      </c>
      <c r="C56" s="175">
        <v>306853</v>
      </c>
      <c r="D56" s="179">
        <v>96387</v>
      </c>
      <c r="E56" s="175" t="s">
        <v>164</v>
      </c>
    </row>
    <row r="57" spans="1:5" x14ac:dyDescent="0.3">
      <c r="A57" s="175" t="s">
        <v>219</v>
      </c>
      <c r="B57" s="178">
        <v>23666</v>
      </c>
      <c r="C57" s="175">
        <v>490570</v>
      </c>
      <c r="D57" s="179">
        <v>49986</v>
      </c>
      <c r="E57" s="175" t="s">
        <v>173</v>
      </c>
    </row>
    <row r="58" spans="1:5" x14ac:dyDescent="0.3">
      <c r="A58" s="175" t="s">
        <v>220</v>
      </c>
      <c r="B58" s="178">
        <v>23919</v>
      </c>
      <c r="C58" s="175">
        <v>410913</v>
      </c>
      <c r="D58" s="179">
        <v>139842</v>
      </c>
      <c r="E58" s="175" t="s">
        <v>171</v>
      </c>
    </row>
    <row r="59" spans="1:5" x14ac:dyDescent="0.3">
      <c r="A59" s="175" t="s">
        <v>221</v>
      </c>
      <c r="B59" s="178">
        <v>33553</v>
      </c>
      <c r="C59" s="175">
        <v>410571</v>
      </c>
      <c r="D59" s="179">
        <v>99442</v>
      </c>
      <c r="E59" s="175" t="s">
        <v>166</v>
      </c>
    </row>
    <row r="60" spans="1:5" x14ac:dyDescent="0.3">
      <c r="A60" s="175" t="s">
        <v>222</v>
      </c>
      <c r="B60" s="178">
        <v>22429</v>
      </c>
      <c r="C60" s="175">
        <v>290915</v>
      </c>
      <c r="D60" s="179">
        <v>3925</v>
      </c>
      <c r="E60" s="175" t="s">
        <v>164</v>
      </c>
    </row>
    <row r="61" spans="1:5" x14ac:dyDescent="0.3">
      <c r="A61" s="175" t="s">
        <v>223</v>
      </c>
      <c r="B61" s="178">
        <v>23039</v>
      </c>
      <c r="C61" s="175">
        <v>445544</v>
      </c>
      <c r="D61" s="179">
        <v>183086</v>
      </c>
      <c r="E61" s="175" t="s">
        <v>171</v>
      </c>
    </row>
    <row r="62" spans="1:5" x14ac:dyDescent="0.3">
      <c r="A62" s="175" t="s">
        <v>224</v>
      </c>
      <c r="B62" s="178">
        <v>22919</v>
      </c>
      <c r="C62" s="175">
        <v>601960</v>
      </c>
      <c r="D62" s="179">
        <v>143859</v>
      </c>
      <c r="E62" s="175" t="s">
        <v>171</v>
      </c>
    </row>
    <row r="63" spans="1:5" x14ac:dyDescent="0.3">
      <c r="A63" s="175" t="s">
        <v>225</v>
      </c>
      <c r="B63" s="178">
        <v>25313</v>
      </c>
      <c r="C63" s="175">
        <v>376333</v>
      </c>
      <c r="D63" s="179">
        <v>176375</v>
      </c>
      <c r="E63" s="175" t="s">
        <v>166</v>
      </c>
    </row>
    <row r="64" spans="1:5" x14ac:dyDescent="0.3">
      <c r="A64" s="175" t="s">
        <v>226</v>
      </c>
      <c r="B64" s="178">
        <v>21876</v>
      </c>
      <c r="C64" s="175">
        <v>497940</v>
      </c>
      <c r="D64" s="179">
        <v>119848</v>
      </c>
      <c r="E64" s="175" t="s">
        <v>166</v>
      </c>
    </row>
    <row r="65" spans="1:5" x14ac:dyDescent="0.3">
      <c r="A65" s="175" t="s">
        <v>227</v>
      </c>
      <c r="B65" s="178">
        <v>27394</v>
      </c>
      <c r="C65" s="175">
        <v>303812</v>
      </c>
      <c r="D65" s="179">
        <v>109341</v>
      </c>
      <c r="E65" s="175" t="s">
        <v>166</v>
      </c>
    </row>
    <row r="66" spans="1:5" x14ac:dyDescent="0.3">
      <c r="A66" s="175" t="s">
        <v>228</v>
      </c>
      <c r="B66" s="178">
        <v>25748</v>
      </c>
      <c r="C66" s="175">
        <v>309283</v>
      </c>
      <c r="D66" s="179">
        <v>143540</v>
      </c>
      <c r="E66" s="175" t="s">
        <v>173</v>
      </c>
    </row>
    <row r="67" spans="1:5" x14ac:dyDescent="0.3">
      <c r="A67" s="175" t="s">
        <v>229</v>
      </c>
      <c r="B67" s="178">
        <v>20289</v>
      </c>
      <c r="C67" s="175">
        <v>256903</v>
      </c>
      <c r="D67" s="179">
        <v>49167</v>
      </c>
      <c r="E67" s="175" t="s">
        <v>166</v>
      </c>
    </row>
    <row r="68" spans="1:5" x14ac:dyDescent="0.3">
      <c r="A68" s="175" t="s">
        <v>230</v>
      </c>
      <c r="B68" s="178">
        <v>33721</v>
      </c>
      <c r="C68" s="175">
        <v>420810</v>
      </c>
      <c r="D68" s="179">
        <v>77783</v>
      </c>
      <c r="E68" s="175" t="s">
        <v>173</v>
      </c>
    </row>
    <row r="69" spans="1:5" x14ac:dyDescent="0.3">
      <c r="A69" s="175" t="s">
        <v>231</v>
      </c>
      <c r="B69" s="178">
        <v>27946</v>
      </c>
      <c r="C69" s="175">
        <v>385035</v>
      </c>
      <c r="D69" s="179">
        <v>151340</v>
      </c>
      <c r="E69" s="175" t="s">
        <v>173</v>
      </c>
    </row>
    <row r="70" spans="1:5" x14ac:dyDescent="0.3">
      <c r="A70" s="175" t="s">
        <v>232</v>
      </c>
      <c r="B70" s="178">
        <v>28818</v>
      </c>
      <c r="C70" s="175">
        <v>381041</v>
      </c>
      <c r="D70" s="179">
        <v>115575</v>
      </c>
      <c r="E70" s="175" t="s">
        <v>171</v>
      </c>
    </row>
    <row r="71" spans="1:5" x14ac:dyDescent="0.3">
      <c r="A71" s="175" t="s">
        <v>233</v>
      </c>
      <c r="B71" s="178">
        <v>29207</v>
      </c>
      <c r="C71" s="175">
        <v>284820</v>
      </c>
      <c r="D71" s="179">
        <v>112311</v>
      </c>
      <c r="E71" s="175" t="s">
        <v>171</v>
      </c>
    </row>
    <row r="72" spans="1:5" x14ac:dyDescent="0.3">
      <c r="A72" s="175" t="s">
        <v>234</v>
      </c>
      <c r="B72" s="178">
        <v>27535</v>
      </c>
      <c r="C72" s="175">
        <v>628593</v>
      </c>
      <c r="D72" s="179">
        <v>162468</v>
      </c>
      <c r="E72" s="175" t="s">
        <v>171</v>
      </c>
    </row>
    <row r="73" spans="1:5" x14ac:dyDescent="0.3">
      <c r="A73" s="175" t="s">
        <v>235</v>
      </c>
      <c r="B73" s="178">
        <v>21868</v>
      </c>
      <c r="C73" s="175">
        <v>375109</v>
      </c>
      <c r="D73" s="179">
        <v>75526</v>
      </c>
      <c r="E73" s="175" t="s">
        <v>173</v>
      </c>
    </row>
    <row r="74" spans="1:5" x14ac:dyDescent="0.3">
      <c r="A74" s="175" t="s">
        <v>236</v>
      </c>
      <c r="B74" s="178">
        <v>23754</v>
      </c>
      <c r="C74" s="175">
        <v>653169</v>
      </c>
      <c r="D74" s="179">
        <v>186717</v>
      </c>
      <c r="E74" s="175" t="s">
        <v>171</v>
      </c>
    </row>
    <row r="75" spans="1:5" x14ac:dyDescent="0.3">
      <c r="A75" s="175" t="s">
        <v>237</v>
      </c>
      <c r="B75" s="178">
        <v>30326</v>
      </c>
      <c r="C75" s="175">
        <v>191614</v>
      </c>
      <c r="D75" s="179">
        <v>34152</v>
      </c>
      <c r="E75" s="175" t="s">
        <v>164</v>
      </c>
    </row>
    <row r="76" spans="1:5" x14ac:dyDescent="0.3">
      <c r="A76" s="175" t="s">
        <v>238</v>
      </c>
      <c r="B76" s="178">
        <v>27024</v>
      </c>
      <c r="C76" s="175">
        <v>286250</v>
      </c>
      <c r="D76" s="179">
        <v>86753</v>
      </c>
      <c r="E76" s="175" t="s">
        <v>171</v>
      </c>
    </row>
    <row r="77" spans="1:5" x14ac:dyDescent="0.3">
      <c r="A77" s="175" t="s">
        <v>239</v>
      </c>
      <c r="B77" s="178">
        <v>31792</v>
      </c>
      <c r="C77" s="175">
        <v>491921</v>
      </c>
      <c r="D77" s="179">
        <v>126457</v>
      </c>
      <c r="E77" s="175" t="s">
        <v>164</v>
      </c>
    </row>
    <row r="78" spans="1:5" x14ac:dyDescent="0.3">
      <c r="A78" s="175" t="s">
        <v>240</v>
      </c>
      <c r="B78" s="178">
        <v>28106</v>
      </c>
      <c r="C78" s="175">
        <v>320820</v>
      </c>
      <c r="D78" s="179">
        <v>144881</v>
      </c>
      <c r="E78" s="175" t="s">
        <v>164</v>
      </c>
    </row>
    <row r="79" spans="1:5" x14ac:dyDescent="0.3">
      <c r="A79" s="175" t="s">
        <v>241</v>
      </c>
      <c r="B79" s="178">
        <v>31153</v>
      </c>
      <c r="C79" s="175">
        <v>389864</v>
      </c>
      <c r="D79" s="179">
        <v>163568</v>
      </c>
      <c r="E79" s="175" t="s">
        <v>169</v>
      </c>
    </row>
    <row r="80" spans="1:5" x14ac:dyDescent="0.3">
      <c r="A80" s="175" t="s">
        <v>242</v>
      </c>
      <c r="B80" s="178">
        <v>25559</v>
      </c>
      <c r="C80" s="175">
        <v>388677</v>
      </c>
      <c r="D80" s="179">
        <v>174507</v>
      </c>
      <c r="E80" s="175" t="s">
        <v>171</v>
      </c>
    </row>
    <row r="81" spans="1:5" x14ac:dyDescent="0.3">
      <c r="A81" s="175" t="s">
        <v>243</v>
      </c>
      <c r="B81" s="178">
        <v>20814</v>
      </c>
      <c r="C81" s="175">
        <v>551234</v>
      </c>
      <c r="D81" s="179">
        <v>104926</v>
      </c>
      <c r="E81" s="175" t="s">
        <v>171</v>
      </c>
    </row>
    <row r="82" spans="1:5" x14ac:dyDescent="0.3">
      <c r="A82" s="175" t="s">
        <v>244</v>
      </c>
      <c r="B82" s="178">
        <v>22733</v>
      </c>
      <c r="C82" s="175">
        <v>536448</v>
      </c>
      <c r="D82" s="179">
        <v>117361</v>
      </c>
      <c r="E82" s="175" t="s">
        <v>173</v>
      </c>
    </row>
    <row r="83" spans="1:5" x14ac:dyDescent="0.3">
      <c r="A83" s="175" t="s">
        <v>245</v>
      </c>
      <c r="B83" s="178">
        <v>30798</v>
      </c>
      <c r="C83" s="175">
        <v>296038</v>
      </c>
      <c r="D83" s="179">
        <v>97113</v>
      </c>
      <c r="E83" s="175" t="s">
        <v>173</v>
      </c>
    </row>
    <row r="84" spans="1:5" x14ac:dyDescent="0.3">
      <c r="A84" s="175" t="s">
        <v>246</v>
      </c>
      <c r="B84" s="178">
        <v>23789</v>
      </c>
      <c r="C84" s="175">
        <v>522567</v>
      </c>
      <c r="D84" s="179">
        <v>103013</v>
      </c>
      <c r="E84" s="175" t="s">
        <v>173</v>
      </c>
    </row>
    <row r="85" spans="1:5" x14ac:dyDescent="0.3">
      <c r="A85" s="175" t="s">
        <v>247</v>
      </c>
      <c r="B85" s="178">
        <v>25222</v>
      </c>
      <c r="C85" s="175">
        <v>361948</v>
      </c>
      <c r="D85" s="179">
        <v>52784</v>
      </c>
      <c r="E85" s="175" t="s">
        <v>169</v>
      </c>
    </row>
    <row r="86" spans="1:5" x14ac:dyDescent="0.3">
      <c r="A86" s="175" t="s">
        <v>248</v>
      </c>
      <c r="B86" s="178">
        <v>23041</v>
      </c>
      <c r="C86" s="175">
        <v>342396</v>
      </c>
      <c r="D86" s="179">
        <v>138585</v>
      </c>
      <c r="E86" s="175" t="s">
        <v>173</v>
      </c>
    </row>
    <row r="87" spans="1:5" x14ac:dyDescent="0.3">
      <c r="A87" s="175" t="s">
        <v>249</v>
      </c>
      <c r="B87" s="178">
        <v>28600</v>
      </c>
      <c r="C87" s="175">
        <v>551599</v>
      </c>
      <c r="D87" s="179">
        <v>157564</v>
      </c>
      <c r="E87" s="175" t="s">
        <v>171</v>
      </c>
    </row>
    <row r="88" spans="1:5" x14ac:dyDescent="0.3">
      <c r="A88" s="175" t="s">
        <v>250</v>
      </c>
      <c r="B88" s="178">
        <v>22837</v>
      </c>
      <c r="C88" s="175">
        <v>381769</v>
      </c>
      <c r="D88" s="179">
        <v>13951</v>
      </c>
      <c r="E88" s="175" t="s">
        <v>173</v>
      </c>
    </row>
    <row r="89" spans="1:5" x14ac:dyDescent="0.3">
      <c r="A89" s="175" t="s">
        <v>251</v>
      </c>
      <c r="B89" s="178">
        <v>20389</v>
      </c>
      <c r="C89" s="175">
        <v>514985</v>
      </c>
      <c r="D89" s="179">
        <v>156993</v>
      </c>
      <c r="E89" s="175" t="s">
        <v>166</v>
      </c>
    </row>
    <row r="90" spans="1:5" x14ac:dyDescent="0.3">
      <c r="A90" s="175" t="s">
        <v>252</v>
      </c>
      <c r="B90" s="178">
        <v>25578</v>
      </c>
      <c r="C90" s="175">
        <v>433043</v>
      </c>
      <c r="D90" s="179">
        <v>207309</v>
      </c>
      <c r="E90" s="175" t="s">
        <v>173</v>
      </c>
    </row>
    <row r="91" spans="1:5" x14ac:dyDescent="0.3">
      <c r="A91" s="175" t="s">
        <v>253</v>
      </c>
      <c r="B91" s="178">
        <v>30604</v>
      </c>
      <c r="C91" s="175">
        <v>666689</v>
      </c>
      <c r="D91" s="179">
        <v>211269</v>
      </c>
      <c r="E91" s="175" t="s">
        <v>164</v>
      </c>
    </row>
    <row r="92" spans="1:5" x14ac:dyDescent="0.3">
      <c r="A92" s="175" t="s">
        <v>254</v>
      </c>
      <c r="B92" s="178">
        <v>20806</v>
      </c>
      <c r="C92" s="175">
        <v>316385</v>
      </c>
      <c r="D92" s="179">
        <v>39276</v>
      </c>
      <c r="E92" s="175" t="s">
        <v>173</v>
      </c>
    </row>
    <row r="93" spans="1:5" x14ac:dyDescent="0.3">
      <c r="A93" s="175" t="s">
        <v>255</v>
      </c>
      <c r="B93" s="178">
        <v>22232</v>
      </c>
      <c r="C93" s="175">
        <v>407360</v>
      </c>
      <c r="D93" s="179">
        <v>89495</v>
      </c>
      <c r="E93" s="175" t="s">
        <v>173</v>
      </c>
    </row>
    <row r="94" spans="1:5" x14ac:dyDescent="0.3">
      <c r="A94" s="175" t="s">
        <v>256</v>
      </c>
      <c r="B94" s="178">
        <v>28888</v>
      </c>
      <c r="C94" s="175">
        <v>356948</v>
      </c>
      <c r="D94" s="179">
        <v>65047</v>
      </c>
      <c r="E94" s="175" t="s">
        <v>166</v>
      </c>
    </row>
    <row r="95" spans="1:5" x14ac:dyDescent="0.3">
      <c r="A95" s="175" t="s">
        <v>257</v>
      </c>
      <c r="B95" s="178">
        <v>24258</v>
      </c>
      <c r="C95" s="175">
        <v>184728</v>
      </c>
      <c r="D95" s="179">
        <v>44044</v>
      </c>
      <c r="E95" s="175" t="s">
        <v>171</v>
      </c>
    </row>
    <row r="96" spans="1:5" x14ac:dyDescent="0.3">
      <c r="A96" s="175" t="s">
        <v>258</v>
      </c>
      <c r="B96" s="178">
        <v>25340</v>
      </c>
      <c r="C96" s="175">
        <v>471544</v>
      </c>
      <c r="D96" s="179">
        <v>96218</v>
      </c>
      <c r="E96" s="175" t="s">
        <v>169</v>
      </c>
    </row>
    <row r="97" spans="1:5" x14ac:dyDescent="0.3">
      <c r="A97" s="175" t="s">
        <v>259</v>
      </c>
      <c r="B97" s="178">
        <v>32305</v>
      </c>
      <c r="C97" s="175">
        <v>254002</v>
      </c>
      <c r="D97" s="179">
        <v>83085</v>
      </c>
      <c r="E97" s="175" t="s">
        <v>164</v>
      </c>
    </row>
    <row r="98" spans="1:5" x14ac:dyDescent="0.3">
      <c r="A98" s="175" t="s">
        <v>260</v>
      </c>
      <c r="B98" s="178">
        <v>29313</v>
      </c>
      <c r="C98" s="175">
        <v>317752</v>
      </c>
      <c r="D98" s="179">
        <v>135317</v>
      </c>
      <c r="E98" s="175" t="s">
        <v>164</v>
      </c>
    </row>
    <row r="99" spans="1:5" x14ac:dyDescent="0.3">
      <c r="A99" s="175" t="s">
        <v>261</v>
      </c>
      <c r="B99" s="178">
        <v>26381</v>
      </c>
      <c r="C99" s="175">
        <v>392311</v>
      </c>
      <c r="D99" s="179">
        <v>54647</v>
      </c>
      <c r="E99" s="175" t="s">
        <v>171</v>
      </c>
    </row>
    <row r="100" spans="1:5" x14ac:dyDescent="0.3">
      <c r="A100" s="175" t="s">
        <v>262</v>
      </c>
      <c r="B100" s="178">
        <v>24538</v>
      </c>
      <c r="C100" s="175">
        <v>558129</v>
      </c>
      <c r="D100" s="179">
        <v>187485</v>
      </c>
      <c r="E100" s="175" t="s">
        <v>164</v>
      </c>
    </row>
    <row r="101" spans="1:5" x14ac:dyDescent="0.3">
      <c r="A101" s="175" t="s">
        <v>263</v>
      </c>
      <c r="B101" s="178">
        <v>28214</v>
      </c>
      <c r="C101" s="175">
        <v>273119</v>
      </c>
      <c r="D101" s="179">
        <v>124206</v>
      </c>
      <c r="E101" s="175" t="s">
        <v>164</v>
      </c>
    </row>
    <row r="102" spans="1:5" x14ac:dyDescent="0.3">
      <c r="A102" s="175" t="s">
        <v>264</v>
      </c>
      <c r="B102" s="178">
        <v>29116</v>
      </c>
      <c r="C102" s="175">
        <v>450768</v>
      </c>
      <c r="D102" s="179">
        <v>44886</v>
      </c>
      <c r="E102" s="175" t="s">
        <v>173</v>
      </c>
    </row>
    <row r="103" spans="1:5" x14ac:dyDescent="0.3">
      <c r="A103" s="175" t="s">
        <v>265</v>
      </c>
      <c r="B103" s="178">
        <v>23493</v>
      </c>
      <c r="C103" s="175">
        <v>519731</v>
      </c>
      <c r="D103" s="179">
        <v>175186</v>
      </c>
      <c r="E103" s="175" t="s">
        <v>164</v>
      </c>
    </row>
    <row r="104" spans="1:5" x14ac:dyDescent="0.3">
      <c r="A104" s="175" t="s">
        <v>266</v>
      </c>
      <c r="B104" s="178">
        <v>26357</v>
      </c>
      <c r="C104" s="175">
        <v>310130</v>
      </c>
      <c r="D104" s="179">
        <v>123502</v>
      </c>
      <c r="E104" s="175" t="s">
        <v>171</v>
      </c>
    </row>
    <row r="105" spans="1:5" x14ac:dyDescent="0.3">
      <c r="A105" s="175" t="s">
        <v>267</v>
      </c>
      <c r="B105" s="178">
        <v>32547</v>
      </c>
      <c r="C105" s="175">
        <v>270412</v>
      </c>
      <c r="D105" s="179">
        <v>62676</v>
      </c>
      <c r="E105" s="175" t="s">
        <v>166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M21"/>
  <sheetViews>
    <sheetView topLeftCell="A4" workbookViewId="0">
      <selection activeCell="J29" sqref="J29"/>
    </sheetView>
  </sheetViews>
  <sheetFormatPr defaultRowHeight="14.4" x14ac:dyDescent="0.3"/>
  <sheetData>
    <row r="1" spans="1:13" ht="18" x14ac:dyDescent="0.35">
      <c r="A1" s="50" t="s">
        <v>414</v>
      </c>
    </row>
    <row r="4" spans="1:13" x14ac:dyDescent="0.3">
      <c r="A4" t="s">
        <v>415</v>
      </c>
    </row>
    <row r="5" spans="1:13" x14ac:dyDescent="0.3">
      <c r="A5" s="180" t="s">
        <v>416</v>
      </c>
      <c r="B5" s="181" t="s">
        <v>417</v>
      </c>
      <c r="C5" s="181" t="s">
        <v>418</v>
      </c>
      <c r="D5" s="181" t="s">
        <v>419</v>
      </c>
      <c r="E5" s="181" t="s">
        <v>420</v>
      </c>
      <c r="F5" s="181" t="s">
        <v>421</v>
      </c>
      <c r="G5" s="181" t="s">
        <v>422</v>
      </c>
      <c r="H5" s="181" t="s">
        <v>423</v>
      </c>
      <c r="I5" s="181" t="s">
        <v>424</v>
      </c>
      <c r="J5" s="181" t="s">
        <v>425</v>
      </c>
      <c r="K5" s="181" t="s">
        <v>426</v>
      </c>
      <c r="L5" s="181" t="s">
        <v>427</v>
      </c>
      <c r="M5" s="181" t="s">
        <v>428</v>
      </c>
    </row>
    <row r="6" spans="1:13" x14ac:dyDescent="0.3">
      <c r="A6" s="180" t="s">
        <v>429</v>
      </c>
      <c r="B6" s="182">
        <f ca="1">ROUND(B6,2)</f>
        <v>0</v>
      </c>
      <c r="C6" s="182">
        <v>20</v>
      </c>
      <c r="D6" s="182">
        <v>27.483499999999999</v>
      </c>
      <c r="E6" s="182">
        <v>21.038225000000001</v>
      </c>
      <c r="F6" s="182">
        <v>28.534675000000004</v>
      </c>
      <c r="G6" s="182">
        <v>32.770725000000006</v>
      </c>
      <c r="H6" s="182">
        <v>25.360725000000002</v>
      </c>
      <c r="I6" s="182">
        <v>15.331642857142858</v>
      </c>
      <c r="J6" s="182">
        <v>23.564976190476191</v>
      </c>
      <c r="K6" s="182">
        <v>25.211642857142859</v>
      </c>
      <c r="L6" s="182">
        <v>25.329261904761907</v>
      </c>
      <c r="M6" s="182">
        <v>29.886404761904764</v>
      </c>
    </row>
    <row r="7" spans="1:13" x14ac:dyDescent="0.3">
      <c r="A7" s="180" t="s">
        <v>430</v>
      </c>
      <c r="B7" s="182">
        <f>ROUND(22.85415,2)</f>
        <v>22.85</v>
      </c>
      <c r="C7" s="182">
        <f>ROUND(19.646,2)</f>
        <v>19.649999999999999</v>
      </c>
      <c r="D7" s="182">
        <v>23.198999999999998</v>
      </c>
      <c r="E7" s="182">
        <v>16.098225000000003</v>
      </c>
      <c r="F7" s="182">
        <v>24.743225000000002</v>
      </c>
      <c r="G7" s="182">
        <v>26.472225000000002</v>
      </c>
      <c r="H7" s="182">
        <v>26.595725000000002</v>
      </c>
      <c r="I7" s="182">
        <v>32.386404761904764</v>
      </c>
      <c r="J7" s="182">
        <v>27.56402380952381</v>
      </c>
      <c r="K7" s="182">
        <v>22.859261904761905</v>
      </c>
      <c r="L7" s="182">
        <v>21.753642857142861</v>
      </c>
      <c r="M7" s="182">
        <v>25.06402380952381</v>
      </c>
    </row>
    <row r="8" spans="1:13" x14ac:dyDescent="0.3">
      <c r="A8" s="180" t="s">
        <v>431</v>
      </c>
      <c r="B8" s="182">
        <v>26.438499999999998</v>
      </c>
      <c r="C8" s="182">
        <f>ROUND(21.109,2)</f>
        <v>21.11</v>
      </c>
      <c r="D8" s="182">
        <v>19.018999999999998</v>
      </c>
      <c r="E8" s="182">
        <v>34.005725000000005</v>
      </c>
      <c r="F8" s="182">
        <v>28.942225000000001</v>
      </c>
      <c r="G8" s="182">
        <v>24.002224999999999</v>
      </c>
      <c r="H8" s="182">
        <v>22.841325000000005</v>
      </c>
      <c r="I8" s="182">
        <v>17.536404761904762</v>
      </c>
      <c r="J8" s="182">
        <v>24.675880952380954</v>
      </c>
      <c r="K8" s="182">
        <v>28.71021428571429</v>
      </c>
      <c r="L8" s="182">
        <v>21.65307142857143</v>
      </c>
      <c r="M8" s="182">
        <v>20.359261904761905</v>
      </c>
    </row>
    <row r="9" spans="1:13" x14ac:dyDescent="0.3">
      <c r="A9" s="180" t="s">
        <v>432</v>
      </c>
      <c r="B9">
        <v>20.168499999999998</v>
      </c>
      <c r="C9">
        <f ca="1">ROUNDUP(C9,2)</f>
        <v>0</v>
      </c>
      <c r="D9">
        <v>18.0367</v>
      </c>
      <c r="E9" s="182">
        <v>20.036404761904762</v>
      </c>
      <c r="F9" s="182">
        <v>27.175880952380954</v>
      </c>
      <c r="G9" s="182">
        <v>31.21021428571429</v>
      </c>
      <c r="H9" s="182">
        <v>24.15307142857143</v>
      </c>
      <c r="I9" s="182">
        <v>12.831642857142858</v>
      </c>
      <c r="J9" s="182">
        <v>21.064976190476191</v>
      </c>
      <c r="K9" s="182">
        <v>22.711642857142859</v>
      </c>
      <c r="L9" s="182">
        <v>22.829261904761907</v>
      </c>
      <c r="M9" s="182">
        <v>19.253642857142861</v>
      </c>
    </row>
    <row r="10" spans="1:13" x14ac:dyDescent="0.3">
      <c r="A10" s="180" t="s">
        <v>285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</row>
    <row r="12" spans="1:13" x14ac:dyDescent="0.3">
      <c r="A12" s="184" t="s">
        <v>433</v>
      </c>
    </row>
    <row r="13" spans="1:13" x14ac:dyDescent="0.3">
      <c r="A13" s="184" t="s">
        <v>434</v>
      </c>
    </row>
    <row r="14" spans="1:13" x14ac:dyDescent="0.3">
      <c r="A14" s="184" t="s">
        <v>435</v>
      </c>
    </row>
    <row r="15" spans="1:13" x14ac:dyDescent="0.3">
      <c r="A15" s="184"/>
    </row>
    <row r="16" spans="1:13" x14ac:dyDescent="0.3">
      <c r="A16" s="184" t="s">
        <v>436</v>
      </c>
    </row>
    <row r="17" spans="1:13" x14ac:dyDescent="0.3">
      <c r="A17" s="180" t="s">
        <v>416</v>
      </c>
      <c r="B17" s="181" t="s">
        <v>417</v>
      </c>
      <c r="C17" s="181" t="s">
        <v>418</v>
      </c>
      <c r="D17" s="181" t="s">
        <v>419</v>
      </c>
      <c r="E17" s="181" t="s">
        <v>420</v>
      </c>
      <c r="F17" s="181" t="s">
        <v>421</v>
      </c>
      <c r="G17" s="181" t="s">
        <v>422</v>
      </c>
      <c r="H17" s="181" t="s">
        <v>423</v>
      </c>
      <c r="I17" s="181" t="s">
        <v>424</v>
      </c>
      <c r="J17" s="181" t="s">
        <v>425</v>
      </c>
      <c r="K17" s="181" t="s">
        <v>426</v>
      </c>
      <c r="L17" s="181" t="s">
        <v>427</v>
      </c>
      <c r="M17" s="181" t="s">
        <v>428</v>
      </c>
    </row>
    <row r="18" spans="1:13" x14ac:dyDescent="0.3">
      <c r="A18" s="180" t="s">
        <v>429</v>
      </c>
      <c r="B18" s="182">
        <v>1.1000000000000001</v>
      </c>
      <c r="C18" s="182">
        <v>2</v>
      </c>
      <c r="D18" s="182"/>
      <c r="E18" s="182">
        <v>1.009090909090909</v>
      </c>
      <c r="F18" s="182">
        <v>1.2100000000000002</v>
      </c>
      <c r="G18" s="182">
        <v>1.009090909090909</v>
      </c>
      <c r="H18" s="182"/>
      <c r="I18" s="182">
        <v>1.2321000000000002</v>
      </c>
      <c r="J18" s="182">
        <v>1</v>
      </c>
      <c r="K18" s="182">
        <v>1.3553100000000005</v>
      </c>
      <c r="L18" s="182">
        <v>1.1100000000000001</v>
      </c>
      <c r="M18" s="182">
        <v>1.1100000000000001</v>
      </c>
    </row>
    <row r="19" spans="1:13" x14ac:dyDescent="0.3">
      <c r="A19" s="180" t="s">
        <v>430</v>
      </c>
      <c r="B19" s="182">
        <v>1.0900000000000001</v>
      </c>
      <c r="C19" s="182">
        <v>1.2</v>
      </c>
      <c r="D19" s="182">
        <v>1.44</v>
      </c>
      <c r="E19" s="182">
        <v>1.1009174311926604</v>
      </c>
      <c r="F19" s="182">
        <v>1.1881000000000002</v>
      </c>
      <c r="G19" s="182">
        <v>1.1009174311926604</v>
      </c>
      <c r="H19" s="182">
        <v>1.1111111111111109</v>
      </c>
      <c r="I19" s="182">
        <v>1.296</v>
      </c>
      <c r="J19" s="182">
        <v>1.1111111111111109</v>
      </c>
      <c r="K19" s="182">
        <v>1.4126400000000001</v>
      </c>
      <c r="L19" s="182">
        <v>1.08</v>
      </c>
      <c r="M19" s="182">
        <v>1.1100000000000001</v>
      </c>
    </row>
    <row r="20" spans="1:13" x14ac:dyDescent="0.3">
      <c r="A20" s="180" t="s">
        <v>431</v>
      </c>
      <c r="B20" s="182">
        <v>1.08</v>
      </c>
      <c r="C20" s="182">
        <v>1.05</v>
      </c>
      <c r="D20" s="182">
        <v>1.1025</v>
      </c>
      <c r="E20" s="182">
        <v>0.97222222222222221</v>
      </c>
      <c r="F20" s="182">
        <v>1.1664000000000001</v>
      </c>
      <c r="G20" s="182">
        <v>0.97222222222222221</v>
      </c>
      <c r="H20" s="182">
        <v>0.91304347826086962</v>
      </c>
      <c r="I20" s="182">
        <v>1.2075</v>
      </c>
      <c r="J20" s="182">
        <v>0.91304347826086962</v>
      </c>
      <c r="K20" s="182">
        <v>1.3041</v>
      </c>
      <c r="L20" s="182">
        <v>1.05</v>
      </c>
      <c r="M20" s="182">
        <v>1.05</v>
      </c>
    </row>
    <row r="21" spans="1:13" x14ac:dyDescent="0.3">
      <c r="A21" s="180" t="s">
        <v>432</v>
      </c>
      <c r="B21" s="182">
        <v>1.05</v>
      </c>
      <c r="C21" s="182">
        <v>1.18</v>
      </c>
      <c r="D21" s="182">
        <v>1.3923999999999999</v>
      </c>
      <c r="E21" s="182">
        <v>1.1238095238095238</v>
      </c>
      <c r="F21" s="182">
        <v>1.1025</v>
      </c>
      <c r="G21" s="182">
        <v>1.1238095238095238</v>
      </c>
      <c r="H21" s="182">
        <v>1.0535714285714284</v>
      </c>
      <c r="I21" s="182">
        <v>1.3216000000000001</v>
      </c>
      <c r="J21" s="182">
        <v>1.0535714285714284</v>
      </c>
      <c r="K21" s="182">
        <v>1.38768</v>
      </c>
      <c r="L21" s="182">
        <v>1.1200000000000001</v>
      </c>
      <c r="M21" s="182">
        <v>1.05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rgb="FFFFFF00"/>
  </sheetPr>
  <dimension ref="B1:Q31"/>
  <sheetViews>
    <sheetView topLeftCell="D1" zoomScale="96" zoomScaleNormal="96" workbookViewId="0">
      <selection activeCell="T4" sqref="T4"/>
    </sheetView>
  </sheetViews>
  <sheetFormatPr defaultRowHeight="14.4" x14ac:dyDescent="0.3"/>
  <cols>
    <col min="10" max="10" width="15.6640625" customWidth="1"/>
  </cols>
  <sheetData>
    <row r="1" spans="2:17" x14ac:dyDescent="0.3">
      <c r="C1" s="3" t="s">
        <v>1</v>
      </c>
      <c r="I1" s="3" t="s">
        <v>2</v>
      </c>
    </row>
    <row r="2" spans="2:17" x14ac:dyDescent="0.3">
      <c r="C2" t="s">
        <v>3</v>
      </c>
    </row>
    <row r="3" spans="2:17" x14ac:dyDescent="0.3">
      <c r="B3" s="5">
        <v>1</v>
      </c>
      <c r="C3">
        <v>1</v>
      </c>
      <c r="E3">
        <v>1</v>
      </c>
      <c r="H3">
        <v>1</v>
      </c>
      <c r="L3" t="s">
        <v>4</v>
      </c>
    </row>
    <row r="4" spans="2:17" x14ac:dyDescent="0.3">
      <c r="B4" s="5">
        <f>B3*1.1</f>
        <v>1.1000000000000001</v>
      </c>
      <c r="C4">
        <v>1.1000000000000001</v>
      </c>
      <c r="E4">
        <v>1.1000000000000001</v>
      </c>
      <c r="H4">
        <v>2</v>
      </c>
      <c r="L4" t="s">
        <v>5</v>
      </c>
    </row>
    <row r="5" spans="2:17" x14ac:dyDescent="0.3">
      <c r="B5" s="5">
        <f t="shared" ref="B5:B19" si="0">B4*1.1</f>
        <v>1.2100000000000002</v>
      </c>
      <c r="C5">
        <v>1.2100000000000002</v>
      </c>
      <c r="E5">
        <v>1.2100000000000002</v>
      </c>
      <c r="H5">
        <v>4</v>
      </c>
      <c r="L5" t="s">
        <v>6</v>
      </c>
    </row>
    <row r="6" spans="2:17" x14ac:dyDescent="0.3">
      <c r="B6" s="5">
        <f t="shared" si="0"/>
        <v>1.3310000000000004</v>
      </c>
      <c r="C6">
        <v>1.3310000000000004</v>
      </c>
      <c r="E6">
        <v>1.3310000000000004</v>
      </c>
      <c r="H6">
        <v>8</v>
      </c>
      <c r="L6" t="s">
        <v>7</v>
      </c>
    </row>
    <row r="7" spans="2:17" x14ac:dyDescent="0.3">
      <c r="B7" s="5">
        <f t="shared" si="0"/>
        <v>1.4641000000000006</v>
      </c>
      <c r="C7">
        <v>1.4641000000000006</v>
      </c>
      <c r="E7">
        <v>1.4641000000000004</v>
      </c>
      <c r="H7">
        <v>16</v>
      </c>
    </row>
    <row r="8" spans="2:17" x14ac:dyDescent="0.3">
      <c r="B8" s="5">
        <f t="shared" si="0"/>
        <v>1.6105100000000008</v>
      </c>
      <c r="C8">
        <v>1.6105100000000008</v>
      </c>
      <c r="E8">
        <v>1.6105100000000006</v>
      </c>
      <c r="H8">
        <v>32</v>
      </c>
    </row>
    <row r="9" spans="2:17" x14ac:dyDescent="0.3">
      <c r="B9" s="5">
        <f t="shared" si="0"/>
        <v>1.7715610000000011</v>
      </c>
      <c r="C9">
        <v>1.7715610000000011</v>
      </c>
      <c r="E9">
        <v>1.7715610000000008</v>
      </c>
      <c r="H9">
        <v>64</v>
      </c>
      <c r="K9" s="8" t="s">
        <v>454</v>
      </c>
      <c r="L9" s="8"/>
      <c r="M9" s="8"/>
      <c r="N9" s="8"/>
      <c r="O9" s="8"/>
      <c r="P9" s="8"/>
      <c r="Q9" s="8"/>
    </row>
    <row r="10" spans="2:17" x14ac:dyDescent="0.3">
      <c r="B10" s="5">
        <f t="shared" si="0"/>
        <v>1.9487171000000014</v>
      </c>
      <c r="C10">
        <v>1.9487171000000014</v>
      </c>
      <c r="E10">
        <v>1.9487171000000012</v>
      </c>
      <c r="H10">
        <v>128</v>
      </c>
      <c r="K10" s="8"/>
      <c r="L10" s="8"/>
      <c r="M10" s="8"/>
      <c r="N10" s="8"/>
      <c r="O10" s="8"/>
      <c r="P10" s="8"/>
      <c r="Q10" s="8"/>
    </row>
    <row r="11" spans="2:17" x14ac:dyDescent="0.3">
      <c r="B11" s="5">
        <f t="shared" si="0"/>
        <v>2.1435888100000016</v>
      </c>
      <c r="C11">
        <v>2.1435888100000016</v>
      </c>
      <c r="E11">
        <v>2.1435888100000011</v>
      </c>
      <c r="H11">
        <v>256</v>
      </c>
      <c r="K11" s="8"/>
      <c r="L11" s="4">
        <v>20</v>
      </c>
      <c r="M11" s="8" t="s">
        <v>451</v>
      </c>
      <c r="N11" s="8"/>
      <c r="O11" s="8"/>
      <c r="P11" s="8"/>
      <c r="Q11" s="8"/>
    </row>
    <row r="12" spans="2:17" x14ac:dyDescent="0.3">
      <c r="B12" s="5">
        <f t="shared" si="0"/>
        <v>2.3579476910000019</v>
      </c>
      <c r="C12">
        <v>2.3579476910000019</v>
      </c>
      <c r="E12">
        <v>2.3579476910000015</v>
      </c>
      <c r="H12">
        <v>512</v>
      </c>
      <c r="K12" s="8"/>
      <c r="L12" s="8"/>
      <c r="M12" s="8"/>
      <c r="N12" s="8"/>
      <c r="O12" s="8"/>
      <c r="P12" s="8"/>
      <c r="Q12" s="8"/>
    </row>
    <row r="13" spans="2:17" x14ac:dyDescent="0.3">
      <c r="B13" s="5">
        <f t="shared" si="0"/>
        <v>2.5937424601000023</v>
      </c>
      <c r="C13">
        <v>2.5937424601000023</v>
      </c>
      <c r="E13">
        <v>2.5937424601000019</v>
      </c>
      <c r="H13">
        <v>1024</v>
      </c>
      <c r="K13" s="8"/>
      <c r="L13" s="8"/>
      <c r="M13" s="8"/>
      <c r="N13" s="8"/>
      <c r="O13" s="8"/>
      <c r="P13" s="8"/>
      <c r="Q13" s="8"/>
    </row>
    <row r="14" spans="2:17" x14ac:dyDescent="0.3">
      <c r="B14" s="5">
        <f t="shared" si="0"/>
        <v>2.8531167061100029</v>
      </c>
      <c r="C14">
        <v>2.8531167061100029</v>
      </c>
      <c r="E14">
        <v>2.8531167061100025</v>
      </c>
      <c r="H14">
        <v>2048</v>
      </c>
      <c r="K14" s="8"/>
      <c r="L14" s="8"/>
      <c r="M14" s="8"/>
      <c r="N14" s="8"/>
      <c r="O14" s="8"/>
      <c r="P14" s="8"/>
      <c r="Q14" s="8"/>
    </row>
    <row r="15" spans="2:17" x14ac:dyDescent="0.3">
      <c r="B15" s="5">
        <f t="shared" si="0"/>
        <v>3.1384283767210035</v>
      </c>
      <c r="C15">
        <v>3.1384283767210035</v>
      </c>
      <c r="E15">
        <v>3.1384283767210026</v>
      </c>
      <c r="H15">
        <v>4096</v>
      </c>
      <c r="K15" s="8"/>
      <c r="L15" s="8">
        <v>1</v>
      </c>
      <c r="M15" s="8">
        <f t="shared" ref="M15:M24" si="1">L15*$L$11</f>
        <v>20</v>
      </c>
      <c r="N15" s="8"/>
      <c r="O15" s="8"/>
      <c r="P15" s="8"/>
      <c r="Q15" s="8"/>
    </row>
    <row r="16" spans="2:17" x14ac:dyDescent="0.3">
      <c r="B16" s="5">
        <f t="shared" si="0"/>
        <v>3.4522712143931042</v>
      </c>
      <c r="C16">
        <v>3.4522712143931042</v>
      </c>
      <c r="E16">
        <v>3.4522712143931029</v>
      </c>
      <c r="H16">
        <v>8192</v>
      </c>
      <c r="K16" s="8"/>
      <c r="L16" s="8">
        <v>2</v>
      </c>
      <c r="M16" s="8">
        <f t="shared" si="1"/>
        <v>40</v>
      </c>
      <c r="N16" s="8"/>
      <c r="O16" s="8"/>
      <c r="P16" s="8"/>
      <c r="Q16" s="8"/>
    </row>
    <row r="17" spans="2:17" x14ac:dyDescent="0.3">
      <c r="B17" s="5">
        <f t="shared" si="0"/>
        <v>3.7974983358324148</v>
      </c>
      <c r="C17">
        <v>3.7974983358324148</v>
      </c>
      <c r="E17">
        <v>3.7974983358324139</v>
      </c>
      <c r="H17">
        <v>16384</v>
      </c>
      <c r="K17" s="8"/>
      <c r="L17" s="8">
        <v>3</v>
      </c>
      <c r="M17" s="8">
        <f t="shared" si="1"/>
        <v>60</v>
      </c>
      <c r="N17" s="8"/>
      <c r="O17" s="8"/>
      <c r="P17" s="8"/>
      <c r="Q17" s="8"/>
    </row>
    <row r="18" spans="2:17" x14ac:dyDescent="0.3">
      <c r="B18" s="5">
        <f t="shared" si="0"/>
        <v>4.1772481694156562</v>
      </c>
      <c r="C18">
        <v>4.1772481694156562</v>
      </c>
      <c r="E18">
        <v>4.1772481694156554</v>
      </c>
      <c r="H18">
        <v>32768</v>
      </c>
      <c r="K18" s="8"/>
      <c r="L18" s="8">
        <v>4</v>
      </c>
      <c r="M18" s="8">
        <f t="shared" si="1"/>
        <v>80</v>
      </c>
      <c r="N18" s="8"/>
      <c r="O18" s="8"/>
      <c r="P18" s="8"/>
      <c r="Q18" s="8"/>
    </row>
    <row r="19" spans="2:17" x14ac:dyDescent="0.3">
      <c r="B19" s="5">
        <f t="shared" si="0"/>
        <v>4.594972986357222</v>
      </c>
      <c r="C19">
        <v>4.594972986357222</v>
      </c>
      <c r="E19">
        <v>4.5949729863572211</v>
      </c>
      <c r="H19">
        <v>65536</v>
      </c>
      <c r="K19" s="8"/>
      <c r="L19" s="8">
        <v>5</v>
      </c>
      <c r="M19" s="8">
        <f t="shared" si="1"/>
        <v>100</v>
      </c>
      <c r="N19" s="8"/>
      <c r="O19" s="8"/>
      <c r="P19" s="8"/>
      <c r="Q19" s="8"/>
    </row>
    <row r="20" spans="2:17" x14ac:dyDescent="0.3">
      <c r="K20" s="8"/>
      <c r="L20" s="8">
        <v>6</v>
      </c>
      <c r="M20" s="8">
        <f t="shared" si="1"/>
        <v>120</v>
      </c>
      <c r="N20" s="8"/>
      <c r="O20" s="8"/>
      <c r="P20" s="8"/>
      <c r="Q20" s="8"/>
    </row>
    <row r="21" spans="2:17" x14ac:dyDescent="0.3">
      <c r="K21" s="8"/>
      <c r="L21" s="8">
        <v>7</v>
      </c>
      <c r="M21" s="8">
        <f t="shared" si="1"/>
        <v>140</v>
      </c>
      <c r="N21" s="8"/>
      <c r="O21" s="8"/>
      <c r="P21" s="8"/>
      <c r="Q21" s="8"/>
    </row>
    <row r="22" spans="2:17" x14ac:dyDescent="0.3">
      <c r="K22" s="8"/>
      <c r="L22" s="8">
        <v>8</v>
      </c>
      <c r="M22" s="8">
        <f t="shared" si="1"/>
        <v>160</v>
      </c>
      <c r="N22" s="8"/>
      <c r="O22" s="8"/>
      <c r="P22" s="8"/>
      <c r="Q22" s="8"/>
    </row>
    <row r="23" spans="2:17" x14ac:dyDescent="0.3">
      <c r="K23" s="8"/>
      <c r="L23" s="8">
        <v>9</v>
      </c>
      <c r="M23" s="8">
        <f t="shared" si="1"/>
        <v>180</v>
      </c>
      <c r="N23" s="8"/>
      <c r="O23" s="8"/>
      <c r="P23" s="8"/>
      <c r="Q23" s="8"/>
    </row>
    <row r="24" spans="2:17" x14ac:dyDescent="0.3">
      <c r="K24" s="8"/>
      <c r="L24" s="8">
        <v>10</v>
      </c>
      <c r="M24" s="8">
        <f t="shared" si="1"/>
        <v>200</v>
      </c>
      <c r="N24" s="8"/>
      <c r="O24" s="8"/>
      <c r="P24" s="8"/>
      <c r="Q24" s="8"/>
    </row>
    <row r="25" spans="2:17" x14ac:dyDescent="0.3">
      <c r="K25" s="8"/>
      <c r="L25" s="8"/>
      <c r="M25" s="8"/>
      <c r="N25" s="8"/>
      <c r="O25" s="8"/>
      <c r="P25" s="8"/>
      <c r="Q25" s="8"/>
    </row>
    <row r="26" spans="2:17" x14ac:dyDescent="0.3">
      <c r="K26" s="8"/>
      <c r="L26" s="8"/>
      <c r="M26" s="8"/>
      <c r="N26" s="8"/>
      <c r="O26" s="8"/>
      <c r="P26" s="8"/>
      <c r="Q26" s="8"/>
    </row>
    <row r="27" spans="2:17" x14ac:dyDescent="0.3">
      <c r="K27" s="8"/>
      <c r="L27" s="8"/>
      <c r="M27" s="8"/>
      <c r="N27" s="8">
        <f>SUM(M15:M24)</f>
        <v>1100</v>
      </c>
      <c r="O27" s="187" t="s">
        <v>455</v>
      </c>
      <c r="P27" s="8"/>
      <c r="Q27" s="8"/>
    </row>
    <row r="28" spans="2:17" x14ac:dyDescent="0.3">
      <c r="K28" s="8"/>
      <c r="L28" s="8"/>
      <c r="M28" s="8"/>
      <c r="N28" s="8">
        <f>SUM(M:M)</f>
        <v>1100</v>
      </c>
      <c r="O28" s="187" t="s">
        <v>452</v>
      </c>
      <c r="P28" s="8"/>
      <c r="Q28" s="8"/>
    </row>
    <row r="29" spans="2:17" x14ac:dyDescent="0.3">
      <c r="K29" s="8"/>
      <c r="L29" s="8"/>
      <c r="M29" s="8"/>
      <c r="N29" s="8">
        <f>SUM(platy)</f>
        <v>1100</v>
      </c>
      <c r="O29" s="187" t="s">
        <v>453</v>
      </c>
      <c r="P29" s="8"/>
      <c r="Q29" s="8"/>
    </row>
    <row r="30" spans="2:17" x14ac:dyDescent="0.3">
      <c r="K30" s="8"/>
      <c r="L30" s="8"/>
      <c r="M30" s="8"/>
      <c r="N30" s="8"/>
      <c r="O30" s="8"/>
      <c r="P30" s="8"/>
      <c r="Q30" s="8"/>
    </row>
    <row r="31" spans="2:17" x14ac:dyDescent="0.3">
      <c r="K31" s="8"/>
      <c r="L31" s="8"/>
      <c r="M31" s="8"/>
      <c r="N31" s="8"/>
      <c r="O31" s="8"/>
      <c r="P31" s="8"/>
      <c r="Q31" s="8"/>
    </row>
  </sheetData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FF00"/>
  </sheetPr>
  <dimension ref="B3:G14"/>
  <sheetViews>
    <sheetView workbookViewId="0">
      <selection activeCell="U14" sqref="T14:U14"/>
    </sheetView>
  </sheetViews>
  <sheetFormatPr defaultRowHeight="14.4" x14ac:dyDescent="0.3"/>
  <cols>
    <col min="7" max="7" width="10.109375" bestFit="1" customWidth="1"/>
  </cols>
  <sheetData>
    <row r="3" spans="2:7" x14ac:dyDescent="0.3">
      <c r="B3" t="s">
        <v>456</v>
      </c>
      <c r="C3" t="s">
        <v>462</v>
      </c>
      <c r="D3" t="s">
        <v>468</v>
      </c>
      <c r="E3" t="s">
        <v>474</v>
      </c>
      <c r="F3" t="s">
        <v>480</v>
      </c>
      <c r="G3" s="188">
        <v>45658</v>
      </c>
    </row>
    <row r="4" spans="2:7" x14ac:dyDescent="0.3">
      <c r="B4" t="s">
        <v>457</v>
      </c>
      <c r="C4" t="s">
        <v>463</v>
      </c>
      <c r="D4" t="s">
        <v>469</v>
      </c>
      <c r="E4" t="s">
        <v>475</v>
      </c>
      <c r="F4" t="s">
        <v>481</v>
      </c>
      <c r="G4" s="188">
        <v>45659</v>
      </c>
    </row>
    <row r="5" spans="2:7" x14ac:dyDescent="0.3">
      <c r="B5" t="s">
        <v>458</v>
      </c>
      <c r="C5" t="s">
        <v>464</v>
      </c>
      <c r="D5" t="s">
        <v>470</v>
      </c>
      <c r="E5" t="s">
        <v>476</v>
      </c>
      <c r="F5" t="s">
        <v>482</v>
      </c>
      <c r="G5" s="188">
        <v>45660</v>
      </c>
    </row>
    <row r="6" spans="2:7" x14ac:dyDescent="0.3">
      <c r="B6" t="s">
        <v>459</v>
      </c>
      <c r="C6" t="s">
        <v>465</v>
      </c>
      <c r="D6" t="s">
        <v>471</v>
      </c>
      <c r="E6" t="s">
        <v>477</v>
      </c>
      <c r="F6" t="s">
        <v>483</v>
      </c>
      <c r="G6" s="188">
        <v>45661</v>
      </c>
    </row>
    <row r="7" spans="2:7" x14ac:dyDescent="0.3">
      <c r="B7" t="s">
        <v>460</v>
      </c>
      <c r="C7" t="s">
        <v>466</v>
      </c>
      <c r="D7" t="s">
        <v>472</v>
      </c>
      <c r="E7" t="s">
        <v>478</v>
      </c>
      <c r="F7" t="s">
        <v>484</v>
      </c>
      <c r="G7" s="188">
        <v>45662</v>
      </c>
    </row>
    <row r="8" spans="2:7" x14ac:dyDescent="0.3">
      <c r="B8" t="s">
        <v>461</v>
      </c>
      <c r="C8" t="s">
        <v>467</v>
      </c>
      <c r="D8" t="s">
        <v>473</v>
      </c>
      <c r="E8" t="s">
        <v>479</v>
      </c>
      <c r="F8" t="s">
        <v>485</v>
      </c>
      <c r="G8" s="188">
        <v>45663</v>
      </c>
    </row>
    <row r="11" spans="2:7" x14ac:dyDescent="0.3">
      <c r="B11" t="s">
        <v>486</v>
      </c>
    </row>
    <row r="13" spans="2:7" x14ac:dyDescent="0.3">
      <c r="B13" t="s">
        <v>488</v>
      </c>
    </row>
    <row r="14" spans="2:7" x14ac:dyDescent="0.3">
      <c r="B14" t="s">
        <v>487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FF00"/>
  </sheetPr>
  <dimension ref="A1:L39"/>
  <sheetViews>
    <sheetView workbookViewId="0">
      <selection activeCell="U15" sqref="U15"/>
    </sheetView>
  </sheetViews>
  <sheetFormatPr defaultRowHeight="14.4" x14ac:dyDescent="0.3"/>
  <cols>
    <col min="3" max="3" width="14" customWidth="1"/>
    <col min="4" max="4" width="14.33203125" customWidth="1"/>
    <col min="5" max="5" width="13.109375" customWidth="1"/>
    <col min="6" max="6" width="8" customWidth="1"/>
    <col min="7" max="7" width="9" customWidth="1"/>
    <col min="8" max="8" width="8" customWidth="1"/>
  </cols>
  <sheetData>
    <row r="1" spans="1:12" ht="33.75" customHeight="1" x14ac:dyDescent="0.45">
      <c r="A1" s="6" t="s">
        <v>8</v>
      </c>
    </row>
    <row r="3" spans="1:12" x14ac:dyDescent="0.3"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</row>
    <row r="4" spans="1:12" x14ac:dyDescent="0.3">
      <c r="C4" t="s">
        <v>15</v>
      </c>
      <c r="D4" t="s">
        <v>16</v>
      </c>
      <c r="E4" t="s">
        <v>17</v>
      </c>
      <c r="F4">
        <v>75</v>
      </c>
      <c r="G4">
        <v>190</v>
      </c>
      <c r="H4">
        <v>16</v>
      </c>
      <c r="K4" s="4" t="s">
        <v>17</v>
      </c>
    </row>
    <row r="5" spans="1:12" x14ac:dyDescent="0.3">
      <c r="C5" t="s">
        <v>18</v>
      </c>
      <c r="D5" t="s">
        <v>19</v>
      </c>
      <c r="E5" t="s">
        <v>17</v>
      </c>
      <c r="F5">
        <v>59</v>
      </c>
      <c r="G5">
        <v>180</v>
      </c>
      <c r="H5">
        <v>15</v>
      </c>
      <c r="K5" s="4" t="s">
        <v>20</v>
      </c>
    </row>
    <row r="6" spans="1:12" x14ac:dyDescent="0.3">
      <c r="C6" t="s">
        <v>21</v>
      </c>
      <c r="D6" t="s">
        <v>22</v>
      </c>
      <c r="E6" t="s">
        <v>17</v>
      </c>
      <c r="F6">
        <v>102</v>
      </c>
      <c r="G6">
        <v>150</v>
      </c>
      <c r="H6">
        <v>16</v>
      </c>
      <c r="K6" s="4" t="s">
        <v>23</v>
      </c>
    </row>
    <row r="7" spans="1:12" x14ac:dyDescent="0.3">
      <c r="C7" t="s">
        <v>24</v>
      </c>
      <c r="D7" t="s">
        <v>25</v>
      </c>
      <c r="E7" t="s">
        <v>17</v>
      </c>
      <c r="F7">
        <v>68</v>
      </c>
      <c r="G7">
        <v>175</v>
      </c>
      <c r="H7">
        <v>17</v>
      </c>
    </row>
    <row r="8" spans="1:12" x14ac:dyDescent="0.3">
      <c r="C8" t="s">
        <v>26</v>
      </c>
      <c r="D8" t="s">
        <v>27</v>
      </c>
      <c r="E8" t="s">
        <v>17</v>
      </c>
      <c r="F8">
        <v>98</v>
      </c>
      <c r="G8">
        <v>190</v>
      </c>
      <c r="H8">
        <v>15</v>
      </c>
    </row>
    <row r="9" spans="1:12" x14ac:dyDescent="0.3">
      <c r="C9" t="s">
        <v>28</v>
      </c>
      <c r="D9" t="s">
        <v>29</v>
      </c>
      <c r="E9" t="s">
        <v>20</v>
      </c>
      <c r="F9">
        <v>80</v>
      </c>
      <c r="G9">
        <v>180</v>
      </c>
      <c r="H9">
        <v>15</v>
      </c>
      <c r="K9" t="s">
        <v>30</v>
      </c>
    </row>
    <row r="10" spans="1:12" x14ac:dyDescent="0.3">
      <c r="C10" t="s">
        <v>31</v>
      </c>
      <c r="D10" t="s">
        <v>32</v>
      </c>
      <c r="E10" t="s">
        <v>20</v>
      </c>
      <c r="F10">
        <v>58</v>
      </c>
      <c r="G10">
        <v>175</v>
      </c>
      <c r="H10">
        <v>15</v>
      </c>
      <c r="L10" t="s">
        <v>33</v>
      </c>
    </row>
    <row r="11" spans="1:12" x14ac:dyDescent="0.3">
      <c r="C11" t="s">
        <v>24</v>
      </c>
      <c r="D11" t="s">
        <v>34</v>
      </c>
      <c r="E11" t="s">
        <v>20</v>
      </c>
      <c r="F11">
        <v>54</v>
      </c>
      <c r="G11">
        <v>165</v>
      </c>
      <c r="H11">
        <v>17</v>
      </c>
      <c r="L11" t="s">
        <v>35</v>
      </c>
    </row>
    <row r="12" spans="1:12" x14ac:dyDescent="0.3">
      <c r="C12" t="s">
        <v>36</v>
      </c>
      <c r="D12" t="s">
        <v>37</v>
      </c>
      <c r="E12" t="s">
        <v>20</v>
      </c>
      <c r="F12">
        <v>56</v>
      </c>
      <c r="G12">
        <v>175</v>
      </c>
      <c r="H12">
        <v>16</v>
      </c>
    </row>
    <row r="13" spans="1:12" x14ac:dyDescent="0.3">
      <c r="C13" t="s">
        <v>28</v>
      </c>
      <c r="D13" t="s">
        <v>38</v>
      </c>
      <c r="E13" t="s">
        <v>20</v>
      </c>
      <c r="F13">
        <v>60</v>
      </c>
      <c r="G13">
        <v>160</v>
      </c>
      <c r="H13">
        <v>14</v>
      </c>
      <c r="K13" t="s">
        <v>39</v>
      </c>
    </row>
    <row r="14" spans="1:12" x14ac:dyDescent="0.3">
      <c r="C14" t="s">
        <v>40</v>
      </c>
      <c r="D14" t="s">
        <v>41</v>
      </c>
      <c r="E14" t="s">
        <v>23</v>
      </c>
      <c r="F14">
        <v>70</v>
      </c>
      <c r="G14">
        <v>180</v>
      </c>
      <c r="H14">
        <v>17</v>
      </c>
      <c r="L14" t="s">
        <v>42</v>
      </c>
    </row>
    <row r="15" spans="1:12" x14ac:dyDescent="0.3">
      <c r="C15" t="s">
        <v>43</v>
      </c>
      <c r="D15" t="s">
        <v>44</v>
      </c>
      <c r="E15" t="s">
        <v>23</v>
      </c>
      <c r="F15">
        <v>57</v>
      </c>
      <c r="G15">
        <v>170</v>
      </c>
      <c r="H15">
        <v>14</v>
      </c>
      <c r="L15" t="s">
        <v>45</v>
      </c>
    </row>
    <row r="16" spans="1:12" x14ac:dyDescent="0.3">
      <c r="C16" t="s">
        <v>46</v>
      </c>
      <c r="D16" t="s">
        <v>47</v>
      </c>
      <c r="E16" t="s">
        <v>23</v>
      </c>
      <c r="F16">
        <v>48</v>
      </c>
      <c r="G16">
        <v>150</v>
      </c>
      <c r="H16">
        <v>16</v>
      </c>
      <c r="L16" t="s">
        <v>48</v>
      </c>
    </row>
    <row r="17" spans="3:12" x14ac:dyDescent="0.3">
      <c r="C17" t="s">
        <v>26</v>
      </c>
      <c r="D17" t="s">
        <v>49</v>
      </c>
      <c r="E17" t="s">
        <v>23</v>
      </c>
      <c r="F17">
        <v>69</v>
      </c>
      <c r="G17">
        <v>180</v>
      </c>
      <c r="H17">
        <v>15</v>
      </c>
      <c r="L17" t="s">
        <v>50</v>
      </c>
    </row>
    <row r="18" spans="3:12" x14ac:dyDescent="0.3">
      <c r="C18" t="s">
        <v>40</v>
      </c>
      <c r="D18" t="s">
        <v>51</v>
      </c>
      <c r="E18" t="s">
        <v>23</v>
      </c>
      <c r="F18">
        <v>75</v>
      </c>
      <c r="G18">
        <v>180</v>
      </c>
      <c r="H18">
        <v>14</v>
      </c>
      <c r="L18" t="s">
        <v>52</v>
      </c>
    </row>
    <row r="19" spans="3:12" x14ac:dyDescent="0.3">
      <c r="C19" t="s">
        <v>24</v>
      </c>
      <c r="D19" t="s">
        <v>53</v>
      </c>
      <c r="E19" t="s">
        <v>54</v>
      </c>
      <c r="F19">
        <v>55</v>
      </c>
      <c r="G19">
        <v>170</v>
      </c>
      <c r="H19">
        <v>15</v>
      </c>
      <c r="L19" t="s">
        <v>55</v>
      </c>
    </row>
    <row r="20" spans="3:12" x14ac:dyDescent="0.3">
      <c r="C20" t="s">
        <v>56</v>
      </c>
      <c r="D20" t="s">
        <v>57</v>
      </c>
      <c r="E20" t="s">
        <v>58</v>
      </c>
      <c r="F20">
        <v>78</v>
      </c>
      <c r="G20">
        <v>170</v>
      </c>
      <c r="H20">
        <v>15</v>
      </c>
      <c r="L20" t="s">
        <v>59</v>
      </c>
    </row>
    <row r="21" spans="3:12" x14ac:dyDescent="0.3">
      <c r="C21" t="s">
        <v>36</v>
      </c>
      <c r="D21" t="s">
        <v>60</v>
      </c>
      <c r="E21" t="s">
        <v>58</v>
      </c>
      <c r="F21">
        <v>70</v>
      </c>
      <c r="G21">
        <v>184</v>
      </c>
      <c r="H21">
        <v>14</v>
      </c>
    </row>
    <row r="22" spans="3:12" x14ac:dyDescent="0.3">
      <c r="C22" t="s">
        <v>43</v>
      </c>
      <c r="D22" t="s">
        <v>61</v>
      </c>
      <c r="E22" t="s">
        <v>62</v>
      </c>
      <c r="F22">
        <v>59</v>
      </c>
      <c r="G22">
        <v>175</v>
      </c>
      <c r="H22">
        <v>17</v>
      </c>
    </row>
    <row r="23" spans="3:12" x14ac:dyDescent="0.3">
      <c r="C23" t="s">
        <v>31</v>
      </c>
      <c r="D23" t="s">
        <v>63</v>
      </c>
      <c r="E23" t="s">
        <v>64</v>
      </c>
      <c r="F23">
        <v>62</v>
      </c>
      <c r="G23">
        <v>175</v>
      </c>
      <c r="H23">
        <v>15</v>
      </c>
    </row>
    <row r="24" spans="3:12" x14ac:dyDescent="0.3">
      <c r="C24" t="s">
        <v>65</v>
      </c>
      <c r="D24" t="s">
        <v>66</v>
      </c>
      <c r="E24" t="s">
        <v>67</v>
      </c>
      <c r="F24">
        <v>66</v>
      </c>
      <c r="G24">
        <v>182</v>
      </c>
      <c r="H24">
        <v>16</v>
      </c>
    </row>
    <row r="25" spans="3:12" x14ac:dyDescent="0.3">
      <c r="C25" t="s">
        <v>21</v>
      </c>
      <c r="D25" t="s">
        <v>68</v>
      </c>
      <c r="E25" t="s">
        <v>69</v>
      </c>
      <c r="F25">
        <v>65</v>
      </c>
      <c r="G25">
        <v>176</v>
      </c>
      <c r="H25">
        <v>16</v>
      </c>
    </row>
    <row r="26" spans="3:12" x14ac:dyDescent="0.3">
      <c r="C26" t="s">
        <v>36</v>
      </c>
      <c r="D26" t="s">
        <v>70</v>
      </c>
      <c r="E26" t="s">
        <v>71</v>
      </c>
      <c r="F26">
        <v>61</v>
      </c>
      <c r="G26">
        <v>195</v>
      </c>
      <c r="H26">
        <v>16</v>
      </c>
    </row>
    <row r="27" spans="3:12" x14ac:dyDescent="0.3">
      <c r="C27" t="s">
        <v>40</v>
      </c>
      <c r="D27" t="s">
        <v>72</v>
      </c>
      <c r="E27" t="s">
        <v>71</v>
      </c>
      <c r="F27">
        <v>85</v>
      </c>
      <c r="G27">
        <v>185</v>
      </c>
      <c r="H27">
        <v>15</v>
      </c>
    </row>
    <row r="28" spans="3:12" x14ac:dyDescent="0.3">
      <c r="C28" t="s">
        <v>24</v>
      </c>
      <c r="D28" t="s">
        <v>73</v>
      </c>
      <c r="E28" t="s">
        <v>74</v>
      </c>
      <c r="F28">
        <v>58</v>
      </c>
      <c r="G28">
        <v>168</v>
      </c>
      <c r="H28">
        <v>15</v>
      </c>
    </row>
    <row r="29" spans="3:12" x14ac:dyDescent="0.3">
      <c r="C29" t="s">
        <v>46</v>
      </c>
      <c r="D29" t="s">
        <v>75</v>
      </c>
      <c r="E29" t="s">
        <v>74</v>
      </c>
      <c r="F29">
        <v>55</v>
      </c>
      <c r="G29">
        <v>172</v>
      </c>
      <c r="H29">
        <v>15</v>
      </c>
    </row>
    <row r="30" spans="3:12" x14ac:dyDescent="0.3">
      <c r="C30" t="s">
        <v>40</v>
      </c>
      <c r="D30" t="s">
        <v>76</v>
      </c>
      <c r="E30" t="s">
        <v>77</v>
      </c>
      <c r="F30">
        <v>75</v>
      </c>
      <c r="G30">
        <v>170</v>
      </c>
      <c r="H30">
        <v>17</v>
      </c>
    </row>
    <row r="31" spans="3:12" x14ac:dyDescent="0.3">
      <c r="C31" t="s">
        <v>28</v>
      </c>
      <c r="D31" t="s">
        <v>78</v>
      </c>
      <c r="E31" t="s">
        <v>77</v>
      </c>
      <c r="F31">
        <v>61</v>
      </c>
      <c r="G31">
        <v>172</v>
      </c>
      <c r="H31">
        <v>16</v>
      </c>
    </row>
    <row r="32" spans="3:12" x14ac:dyDescent="0.3">
      <c r="C32" t="s">
        <v>26</v>
      </c>
      <c r="D32" t="s">
        <v>79</v>
      </c>
      <c r="E32" t="s">
        <v>80</v>
      </c>
      <c r="F32">
        <v>85</v>
      </c>
      <c r="G32">
        <v>175</v>
      </c>
      <c r="H32">
        <v>16</v>
      </c>
    </row>
    <row r="33" spans="3:8" x14ac:dyDescent="0.3">
      <c r="C33" t="s">
        <v>28</v>
      </c>
      <c r="D33" t="s">
        <v>81</v>
      </c>
      <c r="E33" t="s">
        <v>82</v>
      </c>
      <c r="F33">
        <v>56</v>
      </c>
      <c r="G33">
        <v>180</v>
      </c>
      <c r="H33">
        <v>15</v>
      </c>
    </row>
    <row r="34" spans="3:8" x14ac:dyDescent="0.3">
      <c r="C34" t="s">
        <v>15</v>
      </c>
      <c r="D34" t="s">
        <v>83</v>
      </c>
      <c r="E34" t="s">
        <v>82</v>
      </c>
      <c r="F34">
        <v>88</v>
      </c>
      <c r="G34">
        <v>181</v>
      </c>
      <c r="H34">
        <v>14</v>
      </c>
    </row>
    <row r="35" spans="3:8" x14ac:dyDescent="0.3">
      <c r="C35" t="s">
        <v>56</v>
      </c>
      <c r="D35" t="s">
        <v>84</v>
      </c>
      <c r="E35" t="s">
        <v>85</v>
      </c>
      <c r="F35">
        <v>65</v>
      </c>
      <c r="G35">
        <v>179</v>
      </c>
      <c r="H35">
        <v>14</v>
      </c>
    </row>
    <row r="36" spans="3:8" x14ac:dyDescent="0.3">
      <c r="C36" t="s">
        <v>26</v>
      </c>
      <c r="D36" t="s">
        <v>86</v>
      </c>
      <c r="E36" t="s">
        <v>87</v>
      </c>
      <c r="F36">
        <v>99</v>
      </c>
      <c r="G36">
        <v>150</v>
      </c>
      <c r="H36">
        <v>14</v>
      </c>
    </row>
    <row r="37" spans="3:8" x14ac:dyDescent="0.3">
      <c r="C37" t="s">
        <v>36</v>
      </c>
      <c r="D37" t="s">
        <v>88</v>
      </c>
      <c r="E37" t="s">
        <v>89</v>
      </c>
      <c r="F37">
        <v>45</v>
      </c>
      <c r="G37">
        <v>165</v>
      </c>
      <c r="H37">
        <v>16</v>
      </c>
    </row>
    <row r="38" spans="3:8" x14ac:dyDescent="0.3">
      <c r="C38" t="s">
        <v>65</v>
      </c>
      <c r="D38" t="s">
        <v>90</v>
      </c>
      <c r="E38" t="s">
        <v>91</v>
      </c>
      <c r="F38">
        <v>95</v>
      </c>
      <c r="G38">
        <v>201</v>
      </c>
      <c r="H38">
        <v>19</v>
      </c>
    </row>
    <row r="39" spans="3:8" x14ac:dyDescent="0.3">
      <c r="C39" t="s">
        <v>18</v>
      </c>
      <c r="D39" t="s">
        <v>92</v>
      </c>
      <c r="E39" t="s">
        <v>91</v>
      </c>
      <c r="F39">
        <v>68</v>
      </c>
      <c r="G39">
        <v>185</v>
      </c>
      <c r="H39">
        <v>16</v>
      </c>
    </row>
  </sheetData>
  <dataConsolidate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FF00"/>
  </sheetPr>
  <dimension ref="C1:S25"/>
  <sheetViews>
    <sheetView zoomScale="96" zoomScaleNormal="96" workbookViewId="0">
      <selection activeCell="P22" sqref="P22"/>
    </sheetView>
  </sheetViews>
  <sheetFormatPr defaultRowHeight="14.4" x14ac:dyDescent="0.3"/>
  <cols>
    <col min="9" max="10" width="0" hidden="1" customWidth="1"/>
    <col min="12" max="12" width="30.44140625" customWidth="1"/>
    <col min="13" max="13" width="17" customWidth="1"/>
    <col min="14" max="14" width="17.6640625" customWidth="1"/>
    <col min="15" max="15" width="22.5546875" customWidth="1"/>
    <col min="16" max="16" width="13.44140625" customWidth="1"/>
  </cols>
  <sheetData>
    <row r="1" spans="3:19" x14ac:dyDescent="0.3">
      <c r="D1" s="3" t="s">
        <v>1</v>
      </c>
      <c r="I1" s="3"/>
      <c r="L1" s="3" t="s">
        <v>93</v>
      </c>
      <c r="S1" s="1" t="s">
        <v>0</v>
      </c>
    </row>
    <row r="2" spans="3:19" x14ac:dyDescent="0.3">
      <c r="D2" t="s">
        <v>3</v>
      </c>
    </row>
    <row r="3" spans="3:19" x14ac:dyDescent="0.3">
      <c r="C3" s="5">
        <v>1</v>
      </c>
      <c r="D3">
        <v>1</v>
      </c>
      <c r="F3">
        <v>1</v>
      </c>
    </row>
    <row r="4" spans="3:19" x14ac:dyDescent="0.3">
      <c r="C4" s="5">
        <f>C3*1.1</f>
        <v>1.1000000000000001</v>
      </c>
      <c r="D4">
        <v>1.1000000000000001</v>
      </c>
      <c r="F4">
        <v>1.1000000000000001</v>
      </c>
      <c r="L4" t="s">
        <v>94</v>
      </c>
      <c r="M4" t="s">
        <v>95</v>
      </c>
      <c r="N4" t="s">
        <v>96</v>
      </c>
      <c r="O4" s="1" t="s">
        <v>97</v>
      </c>
      <c r="P4" s="1" t="s">
        <v>494</v>
      </c>
      <c r="Q4" s="196" t="s">
        <v>507</v>
      </c>
    </row>
    <row r="5" spans="3:19" x14ac:dyDescent="0.3">
      <c r="C5" s="5">
        <f t="shared" ref="C5:C19" si="0">C4*1.1</f>
        <v>1.2100000000000002</v>
      </c>
      <c r="D5">
        <v>1.2100000000000002</v>
      </c>
      <c r="F5">
        <v>1.2100000000000002</v>
      </c>
      <c r="I5" s="2"/>
      <c r="J5" s="2"/>
      <c r="L5" t="s">
        <v>98</v>
      </c>
      <c r="M5" t="s">
        <v>26</v>
      </c>
      <c r="N5" t="s">
        <v>489</v>
      </c>
      <c r="O5" s="1" t="s">
        <v>495</v>
      </c>
      <c r="P5" s="1" t="s">
        <v>501</v>
      </c>
      <c r="Q5" s="196" t="s">
        <v>508</v>
      </c>
    </row>
    <row r="6" spans="3:19" x14ac:dyDescent="0.3">
      <c r="C6" s="5">
        <f t="shared" si="0"/>
        <v>1.3310000000000004</v>
      </c>
      <c r="D6">
        <v>1.3310000000000004</v>
      </c>
      <c r="F6">
        <v>1.3310000000000004</v>
      </c>
      <c r="I6" s="2"/>
      <c r="J6" s="2"/>
      <c r="L6" t="s">
        <v>99</v>
      </c>
      <c r="M6" t="s">
        <v>100</v>
      </c>
      <c r="N6" t="s">
        <v>47</v>
      </c>
      <c r="O6" s="1" t="s">
        <v>496</v>
      </c>
      <c r="P6" s="1" t="s">
        <v>502</v>
      </c>
      <c r="Q6" s="196" t="s">
        <v>509</v>
      </c>
    </row>
    <row r="7" spans="3:19" x14ac:dyDescent="0.3">
      <c r="C7" s="5">
        <f t="shared" si="0"/>
        <v>1.4641000000000006</v>
      </c>
      <c r="D7">
        <v>1.4641000000000006</v>
      </c>
      <c r="F7">
        <v>1.4641000000000004</v>
      </c>
      <c r="I7" s="2"/>
      <c r="J7" s="2"/>
      <c r="L7" t="s">
        <v>101</v>
      </c>
      <c r="M7" t="s">
        <v>24</v>
      </c>
      <c r="N7" t="s">
        <v>490</v>
      </c>
      <c r="O7" s="1" t="s">
        <v>497</v>
      </c>
      <c r="P7" s="1" t="s">
        <v>503</v>
      </c>
      <c r="Q7" s="196" t="s">
        <v>510</v>
      </c>
    </row>
    <row r="8" spans="3:19" x14ac:dyDescent="0.3">
      <c r="C8" s="5">
        <f t="shared" si="0"/>
        <v>1.6105100000000008</v>
      </c>
      <c r="D8">
        <v>1.6105100000000008</v>
      </c>
      <c r="F8">
        <v>1.6105100000000006</v>
      </c>
      <c r="I8" s="2"/>
      <c r="J8" s="2"/>
      <c r="L8" t="s">
        <v>102</v>
      </c>
      <c r="M8" t="s">
        <v>28</v>
      </c>
      <c r="N8" t="s">
        <v>491</v>
      </c>
      <c r="O8" s="1" t="s">
        <v>498</v>
      </c>
      <c r="P8" s="1" t="s">
        <v>504</v>
      </c>
      <c r="Q8" s="196" t="s">
        <v>508</v>
      </c>
    </row>
    <row r="9" spans="3:19" x14ac:dyDescent="0.3">
      <c r="C9" s="5">
        <f t="shared" si="0"/>
        <v>1.7715610000000011</v>
      </c>
      <c r="D9">
        <v>1.7715610000000011</v>
      </c>
      <c r="F9">
        <v>1.7715610000000008</v>
      </c>
      <c r="I9" s="2"/>
      <c r="J9" s="2"/>
      <c r="L9" t="s">
        <v>103</v>
      </c>
      <c r="M9" t="s">
        <v>40</v>
      </c>
      <c r="N9" t="s">
        <v>492</v>
      </c>
      <c r="O9" s="1" t="s">
        <v>499</v>
      </c>
      <c r="P9" s="1" t="s">
        <v>505</v>
      </c>
      <c r="Q9" s="196" t="s">
        <v>511</v>
      </c>
    </row>
    <row r="10" spans="3:19" x14ac:dyDescent="0.3">
      <c r="C10" s="5">
        <f t="shared" si="0"/>
        <v>1.9487171000000014</v>
      </c>
      <c r="D10">
        <v>1.9487171000000014</v>
      </c>
      <c r="F10">
        <v>1.9487171000000012</v>
      </c>
      <c r="L10" t="s">
        <v>104</v>
      </c>
      <c r="M10" t="s">
        <v>105</v>
      </c>
      <c r="N10" t="s">
        <v>493</v>
      </c>
      <c r="O10" s="1" t="s">
        <v>500</v>
      </c>
      <c r="P10" s="1" t="s">
        <v>506</v>
      </c>
      <c r="Q10" s="196" t="s">
        <v>512</v>
      </c>
    </row>
    <row r="11" spans="3:19" x14ac:dyDescent="0.3">
      <c r="C11" s="5">
        <f t="shared" si="0"/>
        <v>2.1435888100000016</v>
      </c>
      <c r="D11">
        <v>2.1435888100000016</v>
      </c>
      <c r="F11">
        <v>2.1435888100000011</v>
      </c>
    </row>
    <row r="12" spans="3:19" x14ac:dyDescent="0.3">
      <c r="C12" s="5">
        <f t="shared" si="0"/>
        <v>2.3579476910000019</v>
      </c>
      <c r="D12">
        <v>2.3579476910000019</v>
      </c>
      <c r="F12">
        <v>2.3579476910000015</v>
      </c>
      <c r="L12" t="s">
        <v>106</v>
      </c>
    </row>
    <row r="13" spans="3:19" x14ac:dyDescent="0.3">
      <c r="C13" s="5">
        <f t="shared" si="0"/>
        <v>2.5937424601000023</v>
      </c>
      <c r="D13">
        <v>2.5937424601000023</v>
      </c>
      <c r="F13">
        <v>2.5937424601000019</v>
      </c>
      <c r="L13" t="s">
        <v>107</v>
      </c>
    </row>
    <row r="14" spans="3:19" x14ac:dyDescent="0.3">
      <c r="C14" s="5">
        <f t="shared" si="0"/>
        <v>2.8531167061100029</v>
      </c>
      <c r="D14">
        <v>2.8531167061100029</v>
      </c>
      <c r="F14">
        <v>2.8531167061100025</v>
      </c>
      <c r="L14" t="s">
        <v>108</v>
      </c>
    </row>
    <row r="15" spans="3:19" x14ac:dyDescent="0.3">
      <c r="C15" s="5">
        <f t="shared" si="0"/>
        <v>3.1384283767210035</v>
      </c>
      <c r="D15">
        <v>3.1384283767210035</v>
      </c>
      <c r="F15">
        <v>3.1384283767210026</v>
      </c>
      <c r="L15" t="s">
        <v>109</v>
      </c>
    </row>
    <row r="16" spans="3:19" x14ac:dyDescent="0.3">
      <c r="C16" s="5">
        <f t="shared" si="0"/>
        <v>3.4522712143931042</v>
      </c>
      <c r="D16">
        <v>3.4522712143931042</v>
      </c>
      <c r="F16">
        <v>3.4522712143931029</v>
      </c>
      <c r="L16" t="s">
        <v>110</v>
      </c>
    </row>
    <row r="17" spans="3:15" x14ac:dyDescent="0.3">
      <c r="C17" s="5">
        <f t="shared" si="0"/>
        <v>3.7974983358324148</v>
      </c>
      <c r="D17">
        <v>3.7974983358324148</v>
      </c>
      <c r="F17">
        <v>3.7974983358324139</v>
      </c>
    </row>
    <row r="18" spans="3:15" x14ac:dyDescent="0.3">
      <c r="C18" s="5">
        <f t="shared" si="0"/>
        <v>4.1772481694156562</v>
      </c>
      <c r="D18">
        <v>4.1772481694156562</v>
      </c>
      <c r="F18">
        <v>4.1772481694156554</v>
      </c>
      <c r="L18" s="2" t="s">
        <v>111</v>
      </c>
    </row>
    <row r="19" spans="3:15" x14ac:dyDescent="0.3">
      <c r="C19" s="5">
        <f t="shared" si="0"/>
        <v>4.594972986357222</v>
      </c>
      <c r="D19">
        <v>4.594972986357222</v>
      </c>
      <c r="F19">
        <v>4.5949729863572211</v>
      </c>
      <c r="L19" t="s">
        <v>94</v>
      </c>
      <c r="M19" t="s">
        <v>112</v>
      </c>
      <c r="N19" t="s">
        <v>113</v>
      </c>
      <c r="O19" t="s">
        <v>114</v>
      </c>
    </row>
    <row r="20" spans="3:15" x14ac:dyDescent="0.3">
      <c r="L20" t="s">
        <v>98</v>
      </c>
      <c r="M20" t="s">
        <v>115</v>
      </c>
      <c r="N20" t="s">
        <v>116</v>
      </c>
      <c r="O20" t="s">
        <v>117</v>
      </c>
    </row>
    <row r="21" spans="3:15" x14ac:dyDescent="0.3">
      <c r="D21" t="s">
        <v>118</v>
      </c>
      <c r="L21" t="s">
        <v>99</v>
      </c>
      <c r="M21" t="s">
        <v>119</v>
      </c>
      <c r="N21" t="s">
        <v>120</v>
      </c>
      <c r="O21" t="s">
        <v>121</v>
      </c>
    </row>
    <row r="22" spans="3:15" x14ac:dyDescent="0.3">
      <c r="L22" t="s">
        <v>101</v>
      </c>
      <c r="M22" t="s">
        <v>122</v>
      </c>
      <c r="N22" t="s">
        <v>123</v>
      </c>
      <c r="O22" t="s">
        <v>124</v>
      </c>
    </row>
    <row r="23" spans="3:15" x14ac:dyDescent="0.3">
      <c r="L23" t="s">
        <v>102</v>
      </c>
      <c r="M23" t="s">
        <v>125</v>
      </c>
      <c r="N23" t="s">
        <v>126</v>
      </c>
      <c r="O23" t="s">
        <v>127</v>
      </c>
    </row>
    <row r="24" spans="3:15" x14ac:dyDescent="0.3">
      <c r="L24" t="s">
        <v>103</v>
      </c>
      <c r="M24" t="s">
        <v>128</v>
      </c>
      <c r="N24" t="s">
        <v>129</v>
      </c>
      <c r="O24" t="s">
        <v>130</v>
      </c>
    </row>
    <row r="25" spans="3:15" x14ac:dyDescent="0.3">
      <c r="L25" t="s">
        <v>104</v>
      </c>
      <c r="M25" t="s">
        <v>131</v>
      </c>
      <c r="N25" t="s">
        <v>132</v>
      </c>
      <c r="O25" t="s">
        <v>124</v>
      </c>
    </row>
  </sheetData>
  <hyperlinks>
    <hyperlink ref="O4" r:id="rId1"/>
    <hyperlink ref="S1" location="Obsah!A1" display="Obsah"/>
    <hyperlink ref="O5" r:id="rId2"/>
    <hyperlink ref="O6" r:id="rId3"/>
    <hyperlink ref="O7" r:id="rId4"/>
    <hyperlink ref="O8" r:id="rId5"/>
    <hyperlink ref="O9" r:id="rId6"/>
    <hyperlink ref="O10" r:id="rId7"/>
    <hyperlink ref="P4" r:id="rId8"/>
    <hyperlink ref="P5" r:id="rId9"/>
    <hyperlink ref="P6" r:id="rId10"/>
    <hyperlink ref="P7" r:id="rId11"/>
    <hyperlink ref="P8" r:id="rId12"/>
    <hyperlink ref="P9" r:id="rId13"/>
    <hyperlink ref="P10" r:id="rId14"/>
  </hyperlinks>
  <pageMargins left="0.7" right="0.7" top="0.78740157499999996" bottom="0.78740157499999996" header="0.3" footer="0.3"/>
  <pageSetup paperSize="9" orientation="portrait" r:id="rId1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rgb="FFFFFF00"/>
  </sheetPr>
  <dimension ref="A1:P28"/>
  <sheetViews>
    <sheetView topLeftCell="A13" workbookViewId="0">
      <selection activeCell="R17" sqref="R17"/>
    </sheetView>
  </sheetViews>
  <sheetFormatPr defaultRowHeight="14.4" x14ac:dyDescent="0.3"/>
  <sheetData>
    <row r="1" spans="1:16" ht="25.8" x14ac:dyDescent="0.5">
      <c r="A1" s="7" t="s">
        <v>133</v>
      </c>
      <c r="P1" s="1" t="s">
        <v>0</v>
      </c>
    </row>
    <row r="2" spans="1:16" ht="19.8" x14ac:dyDescent="0.4">
      <c r="A2" s="197" t="s">
        <v>134</v>
      </c>
    </row>
    <row r="3" spans="1:16" x14ac:dyDescent="0.3">
      <c r="B3" s="8">
        <v>1</v>
      </c>
      <c r="C3" s="8">
        <v>2</v>
      </c>
      <c r="D3" s="8">
        <v>3</v>
      </c>
      <c r="E3" s="8"/>
      <c r="F3" s="8"/>
      <c r="G3" s="8"/>
      <c r="H3" s="8"/>
      <c r="I3" s="8"/>
      <c r="J3" s="8"/>
    </row>
    <row r="4" spans="1:16" x14ac:dyDescent="0.3">
      <c r="B4" s="8">
        <v>4</v>
      </c>
      <c r="C4" s="4">
        <v>5</v>
      </c>
      <c r="D4" s="8">
        <v>6</v>
      </c>
      <c r="E4" s="8"/>
      <c r="F4" s="8"/>
      <c r="G4" s="8"/>
      <c r="H4" s="8"/>
      <c r="I4" s="8"/>
      <c r="J4" s="8"/>
    </row>
    <row r="5" spans="1:16" x14ac:dyDescent="0.3">
      <c r="B5" s="8">
        <v>7</v>
      </c>
      <c r="C5" s="8">
        <v>8</v>
      </c>
      <c r="D5" s="8">
        <v>9</v>
      </c>
      <c r="E5" s="8"/>
      <c r="F5" s="9">
        <f>SUM(C3:C5 B4:D4)</f>
        <v>5</v>
      </c>
      <c r="G5" s="10" t="s">
        <v>135</v>
      </c>
      <c r="H5" s="11"/>
      <c r="I5" s="8"/>
      <c r="J5" s="8"/>
    </row>
    <row r="9" spans="1:16" x14ac:dyDescent="0.3"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</row>
    <row r="10" spans="1:16" x14ac:dyDescent="0.3">
      <c r="B10" s="12">
        <v>7</v>
      </c>
      <c r="C10" s="12">
        <v>8</v>
      </c>
      <c r="D10" s="4">
        <v>9</v>
      </c>
      <c r="E10" s="4">
        <v>10</v>
      </c>
      <c r="F10" s="12">
        <v>11</v>
      </c>
      <c r="G10" s="12">
        <v>12</v>
      </c>
    </row>
    <row r="11" spans="1:16" x14ac:dyDescent="0.3">
      <c r="B11" s="12">
        <v>13</v>
      </c>
      <c r="C11" s="12">
        <v>14</v>
      </c>
      <c r="D11" s="4">
        <v>15</v>
      </c>
      <c r="E11" s="4">
        <v>16</v>
      </c>
      <c r="F11" s="12">
        <v>17</v>
      </c>
      <c r="G11" s="12">
        <v>18</v>
      </c>
    </row>
    <row r="12" spans="1:16" x14ac:dyDescent="0.3">
      <c r="B12" s="12">
        <v>19</v>
      </c>
      <c r="C12" s="12">
        <v>20</v>
      </c>
      <c r="D12" s="12">
        <v>21</v>
      </c>
      <c r="E12" s="12">
        <v>22</v>
      </c>
      <c r="F12" s="12">
        <v>23</v>
      </c>
      <c r="G12" s="12">
        <v>24</v>
      </c>
    </row>
    <row r="13" spans="1:16" x14ac:dyDescent="0.3">
      <c r="B13" s="12"/>
      <c r="C13" s="12"/>
      <c r="D13" s="12"/>
      <c r="E13" s="12"/>
      <c r="F13" s="12"/>
      <c r="G13" s="12"/>
    </row>
    <row r="14" spans="1:16" x14ac:dyDescent="0.3">
      <c r="B14" s="9">
        <f>SUM(D9:E12 B10:G11)</f>
        <v>50</v>
      </c>
      <c r="C14" s="11" t="s">
        <v>136</v>
      </c>
      <c r="D14" s="11"/>
      <c r="E14" s="10"/>
      <c r="F14" s="11"/>
      <c r="G14" s="12"/>
    </row>
    <row r="16" spans="1:16" ht="19.8" x14ac:dyDescent="0.4">
      <c r="A16" s="197" t="s">
        <v>137</v>
      </c>
    </row>
    <row r="17" spans="2:10" x14ac:dyDescent="0.3">
      <c r="B17" s="4">
        <v>1</v>
      </c>
      <c r="C17">
        <v>2</v>
      </c>
      <c r="D17" s="4">
        <v>3</v>
      </c>
    </row>
    <row r="18" spans="2:10" x14ac:dyDescent="0.3">
      <c r="B18" s="4">
        <v>4</v>
      </c>
      <c r="C18" s="13">
        <v>5</v>
      </c>
      <c r="D18" s="4">
        <v>6</v>
      </c>
    </row>
    <row r="19" spans="2:10" x14ac:dyDescent="0.3">
      <c r="B19" s="4">
        <v>7</v>
      </c>
      <c r="C19">
        <v>8</v>
      </c>
      <c r="D19" s="4">
        <v>9</v>
      </c>
    </row>
    <row r="20" spans="2:10" x14ac:dyDescent="0.3">
      <c r="B20" s="9">
        <f>SUM(B17:B19,D17:D19)</f>
        <v>30</v>
      </c>
      <c r="C20" s="11" t="s">
        <v>138</v>
      </c>
      <c r="D20" s="11"/>
      <c r="E20" s="10"/>
      <c r="F20" s="11"/>
    </row>
    <row r="23" spans="2:10" x14ac:dyDescent="0.3">
      <c r="B23" s="4">
        <v>1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</row>
    <row r="24" spans="2:10" x14ac:dyDescent="0.3">
      <c r="B24" s="4">
        <v>7</v>
      </c>
      <c r="C24">
        <v>8</v>
      </c>
      <c r="D24" s="13">
        <v>9</v>
      </c>
      <c r="E24" s="13">
        <v>10</v>
      </c>
      <c r="F24">
        <v>11</v>
      </c>
      <c r="G24">
        <v>12</v>
      </c>
    </row>
    <row r="25" spans="2:10" x14ac:dyDescent="0.3">
      <c r="B25" s="4">
        <v>13</v>
      </c>
      <c r="C25">
        <v>14</v>
      </c>
      <c r="D25" s="13">
        <v>15</v>
      </c>
      <c r="E25" s="13">
        <v>16</v>
      </c>
      <c r="F25">
        <v>17</v>
      </c>
      <c r="G25">
        <v>18</v>
      </c>
    </row>
    <row r="26" spans="2:10" x14ac:dyDescent="0.3">
      <c r="B26" s="4">
        <v>19</v>
      </c>
      <c r="C26">
        <v>20</v>
      </c>
      <c r="D26">
        <v>21</v>
      </c>
      <c r="E26">
        <v>22</v>
      </c>
      <c r="F26">
        <v>23</v>
      </c>
      <c r="G26">
        <v>24</v>
      </c>
    </row>
    <row r="27" spans="2:10" x14ac:dyDescent="0.3">
      <c r="B27" s="9">
        <f>SUM(B23:B26,C23:G23)</f>
        <v>60</v>
      </c>
      <c r="C27" s="9" t="s">
        <v>139</v>
      </c>
      <c r="D27" s="9"/>
      <c r="F27" s="14" t="s">
        <v>140</v>
      </c>
      <c r="G27" s="14"/>
      <c r="H27" s="14"/>
      <c r="I27" s="14"/>
      <c r="J27" s="14"/>
    </row>
    <row r="28" spans="2:10" x14ac:dyDescent="0.3">
      <c r="B28">
        <f>SUM(B23:B26,B23:G23)-SUM(B23:B26 B23:G23)</f>
        <v>60</v>
      </c>
    </row>
  </sheetData>
  <hyperlinks>
    <hyperlink ref="P1" location="Obsah!A1" display="Obsah"/>
  </hyperlink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FFFF00"/>
  </sheetPr>
  <dimension ref="A1:M6"/>
  <sheetViews>
    <sheetView workbookViewId="0">
      <selection activeCell="G15" sqref="G15"/>
    </sheetView>
  </sheetViews>
  <sheetFormatPr defaultRowHeight="14.4" x14ac:dyDescent="0.3"/>
  <cols>
    <col min="3" max="3" width="9.109375" customWidth="1"/>
    <col min="4" max="4" width="22" customWidth="1"/>
    <col min="8" max="8" width="20.44140625" customWidth="1"/>
  </cols>
  <sheetData>
    <row r="1" spans="1:13" ht="25.8" x14ac:dyDescent="0.5">
      <c r="A1" s="15" t="s">
        <v>141</v>
      </c>
      <c r="M1" s="1" t="s">
        <v>0</v>
      </c>
    </row>
    <row r="3" spans="1:13" x14ac:dyDescent="0.3">
      <c r="B3">
        <v>10</v>
      </c>
      <c r="C3" s="16">
        <f>B3^2</f>
        <v>100</v>
      </c>
      <c r="D3" s="16" t="s">
        <v>142</v>
      </c>
      <c r="E3" t="s">
        <v>143</v>
      </c>
      <c r="H3" t="s">
        <v>144</v>
      </c>
      <c r="I3" t="s">
        <v>145</v>
      </c>
    </row>
    <row r="4" spans="1:13" x14ac:dyDescent="0.3">
      <c r="B4">
        <v>2</v>
      </c>
      <c r="C4" s="16">
        <f>POWER(B4,4)</f>
        <v>16</v>
      </c>
      <c r="D4" s="16" t="s">
        <v>146</v>
      </c>
      <c r="E4" t="s">
        <v>147</v>
      </c>
    </row>
    <row r="5" spans="1:13" x14ac:dyDescent="0.3">
      <c r="B5">
        <v>100</v>
      </c>
      <c r="C5" s="16">
        <f>SQRT(B5)</f>
        <v>10</v>
      </c>
      <c r="D5" s="16" t="s">
        <v>148</v>
      </c>
      <c r="E5" t="s">
        <v>149</v>
      </c>
    </row>
    <row r="6" spans="1:13" x14ac:dyDescent="0.3">
      <c r="B6">
        <v>1000</v>
      </c>
      <c r="C6" s="16">
        <f>POWER(B6,1/3)</f>
        <v>9.9999999999999982</v>
      </c>
      <c r="D6" s="16" t="s">
        <v>150</v>
      </c>
      <c r="E6" t="s">
        <v>151</v>
      </c>
    </row>
  </sheetData>
  <hyperlinks>
    <hyperlink ref="M1" location="Obsah!A1" display="Obsah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FFFF00"/>
  </sheetPr>
  <dimension ref="A1:Q114"/>
  <sheetViews>
    <sheetView workbookViewId="0">
      <selection activeCell="B8" sqref="B8"/>
    </sheetView>
  </sheetViews>
  <sheetFormatPr defaultColWidth="9.109375" defaultRowHeight="14.4" x14ac:dyDescent="0.3"/>
  <cols>
    <col min="1" max="1" width="15.6640625" style="18" customWidth="1"/>
    <col min="2" max="2" width="12.6640625" style="18" customWidth="1"/>
    <col min="3" max="3" width="16.109375" style="18" customWidth="1"/>
    <col min="4" max="4" width="12.6640625" style="18" customWidth="1"/>
    <col min="5" max="5" width="20.6640625" style="18" customWidth="1"/>
    <col min="6" max="8" width="15.6640625" style="18" customWidth="1"/>
    <col min="9" max="9" width="27" style="18" customWidth="1"/>
    <col min="10" max="17" width="15.6640625" style="18" customWidth="1"/>
    <col min="18" max="16384" width="9.109375" style="18"/>
  </cols>
  <sheetData>
    <row r="1" spans="1:17" x14ac:dyDescent="0.3">
      <c r="A1" s="17" t="s">
        <v>152</v>
      </c>
      <c r="I1" s="1" t="s">
        <v>0</v>
      </c>
    </row>
    <row r="2" spans="1:17" x14ac:dyDescent="0.3">
      <c r="A2" s="18" t="s">
        <v>153</v>
      </c>
    </row>
    <row r="3" spans="1:17" x14ac:dyDescent="0.3">
      <c r="A3" s="18" t="s">
        <v>154</v>
      </c>
    </row>
    <row r="4" spans="1:17" x14ac:dyDescent="0.3">
      <c r="A4" s="18" t="s">
        <v>155</v>
      </c>
    </row>
    <row r="7" spans="1:17" x14ac:dyDescent="0.3">
      <c r="A7" s="19" t="s">
        <v>156</v>
      </c>
      <c r="B7" s="19" t="s">
        <v>157</v>
      </c>
      <c r="C7" s="19" t="s">
        <v>158</v>
      </c>
      <c r="D7" s="20" t="s">
        <v>159</v>
      </c>
      <c r="E7" s="19" t="s">
        <v>160</v>
      </c>
      <c r="F7" s="19" t="s">
        <v>161</v>
      </c>
      <c r="G7" s="19" t="s">
        <v>162</v>
      </c>
    </row>
    <row r="8" spans="1:17" x14ac:dyDescent="0.3">
      <c r="A8" s="21" t="s">
        <v>163</v>
      </c>
      <c r="B8" s="21">
        <v>23675</v>
      </c>
      <c r="C8" s="21">
        <v>1366605</v>
      </c>
      <c r="D8" s="22">
        <v>129935</v>
      </c>
      <c r="E8" s="21" t="s">
        <v>164</v>
      </c>
      <c r="F8" s="21"/>
      <c r="G8" s="21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x14ac:dyDescent="0.3">
      <c r="A9" s="21" t="s">
        <v>165</v>
      </c>
      <c r="B9" s="21">
        <v>31249</v>
      </c>
      <c r="C9" s="21">
        <v>569913</v>
      </c>
      <c r="D9" s="22">
        <v>186308</v>
      </c>
      <c r="E9" s="21" t="s">
        <v>166</v>
      </c>
      <c r="F9" s="21"/>
      <c r="G9" s="21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3">
      <c r="A10" s="21" t="s">
        <v>167</v>
      </c>
      <c r="B10" s="21">
        <v>30073</v>
      </c>
      <c r="C10" s="21">
        <v>343060</v>
      </c>
      <c r="D10" s="22">
        <v>111632</v>
      </c>
      <c r="E10" s="21" t="s">
        <v>166</v>
      </c>
      <c r="F10" s="21"/>
      <c r="G10" s="21"/>
      <c r="H10" s="24"/>
      <c r="I10" s="23"/>
      <c r="J10" s="23"/>
      <c r="K10" s="23"/>
      <c r="L10" s="23"/>
      <c r="M10" s="23"/>
      <c r="N10" s="23"/>
      <c r="O10" s="23"/>
      <c r="P10" s="23"/>
      <c r="Q10" s="23"/>
    </row>
    <row r="11" spans="1:17" x14ac:dyDescent="0.3">
      <c r="A11" s="21" t="s">
        <v>168</v>
      </c>
      <c r="B11" s="21">
        <v>22707</v>
      </c>
      <c r="C11" s="21">
        <v>388158</v>
      </c>
      <c r="D11" s="22">
        <v>59190</v>
      </c>
      <c r="E11" s="21" t="s">
        <v>169</v>
      </c>
      <c r="F11" s="21"/>
      <c r="G11" s="21"/>
      <c r="H11" s="23"/>
      <c r="I11" s="25"/>
      <c r="J11" s="23"/>
      <c r="K11" s="23"/>
      <c r="L11" s="23"/>
      <c r="M11" s="23"/>
      <c r="N11" s="23"/>
      <c r="O11" s="23"/>
      <c r="P11" s="23"/>
      <c r="Q11" s="23"/>
    </row>
    <row r="12" spans="1:17" x14ac:dyDescent="0.3">
      <c r="A12" s="21" t="s">
        <v>170</v>
      </c>
      <c r="B12" s="21">
        <v>23292</v>
      </c>
      <c r="C12" s="21">
        <v>381410</v>
      </c>
      <c r="D12" s="22">
        <v>68921</v>
      </c>
      <c r="E12" s="21" t="s">
        <v>171</v>
      </c>
      <c r="F12" s="21"/>
      <c r="G12" s="21"/>
      <c r="H12" s="23"/>
      <c r="I12" s="26"/>
      <c r="J12" s="23"/>
      <c r="K12" s="23"/>
      <c r="L12" s="23"/>
      <c r="M12" s="23"/>
      <c r="N12" s="23"/>
      <c r="O12" s="23"/>
      <c r="P12" s="23"/>
      <c r="Q12" s="23"/>
    </row>
    <row r="13" spans="1:17" x14ac:dyDescent="0.3">
      <c r="A13" s="21" t="s">
        <v>172</v>
      </c>
      <c r="B13" s="21">
        <v>33992</v>
      </c>
      <c r="C13" s="21">
        <v>443965</v>
      </c>
      <c r="D13" s="22">
        <v>114764</v>
      </c>
      <c r="E13" s="21" t="s">
        <v>173</v>
      </c>
      <c r="F13" s="21"/>
      <c r="G13" s="21"/>
      <c r="H13" s="23"/>
      <c r="I13" s="27"/>
      <c r="J13" s="23"/>
      <c r="K13" s="23"/>
      <c r="L13" s="23"/>
      <c r="M13" s="23"/>
      <c r="N13" s="23"/>
      <c r="O13" s="23"/>
      <c r="P13" s="23"/>
      <c r="Q13" s="23"/>
    </row>
    <row r="14" spans="1:17" x14ac:dyDescent="0.3">
      <c r="A14" s="21" t="s">
        <v>174</v>
      </c>
      <c r="B14" s="21">
        <v>27926</v>
      </c>
      <c r="C14" s="21">
        <v>402156</v>
      </c>
      <c r="D14" s="22">
        <v>66375</v>
      </c>
      <c r="E14" s="21" t="s">
        <v>169</v>
      </c>
      <c r="F14" s="21"/>
      <c r="G14" s="21"/>
      <c r="H14" s="23"/>
      <c r="I14" s="28"/>
      <c r="J14" s="23"/>
      <c r="K14" s="23"/>
      <c r="L14" s="23"/>
      <c r="M14" s="23"/>
      <c r="N14" s="23"/>
      <c r="O14" s="23"/>
      <c r="P14" s="23"/>
      <c r="Q14" s="23"/>
    </row>
    <row r="15" spans="1:17" x14ac:dyDescent="0.3">
      <c r="A15" s="21" t="s">
        <v>175</v>
      </c>
      <c r="B15" s="21">
        <v>27442</v>
      </c>
      <c r="C15" s="21">
        <v>326454</v>
      </c>
      <c r="D15" s="22">
        <v>74802</v>
      </c>
      <c r="E15" s="21" t="s">
        <v>169</v>
      </c>
      <c r="F15" s="21"/>
      <c r="G15" s="21"/>
      <c r="H15" s="23"/>
      <c r="I15" s="29"/>
      <c r="J15" s="23"/>
      <c r="K15" s="23"/>
      <c r="L15" s="23"/>
      <c r="M15" s="23"/>
      <c r="N15" s="23"/>
      <c r="O15" s="23"/>
      <c r="P15" s="23"/>
      <c r="Q15" s="23"/>
    </row>
    <row r="16" spans="1:17" x14ac:dyDescent="0.3">
      <c r="A16" s="21" t="s">
        <v>176</v>
      </c>
      <c r="B16" s="21">
        <v>29563</v>
      </c>
      <c r="C16" s="21">
        <v>333631</v>
      </c>
      <c r="D16" s="22">
        <v>155749</v>
      </c>
      <c r="E16" s="21" t="s">
        <v>166</v>
      </c>
      <c r="F16" s="21"/>
      <c r="G16" s="21"/>
      <c r="H16" s="23"/>
      <c r="I16" s="30"/>
      <c r="J16" s="23"/>
      <c r="K16" s="23"/>
      <c r="L16" s="23"/>
      <c r="M16" s="23"/>
      <c r="N16" s="23"/>
      <c r="O16" s="23"/>
      <c r="P16" s="23"/>
      <c r="Q16" s="23"/>
    </row>
    <row r="17" spans="1:17" x14ac:dyDescent="0.3">
      <c r="A17" s="21" t="s">
        <v>177</v>
      </c>
      <c r="B17" s="21">
        <v>33009</v>
      </c>
      <c r="C17" s="21">
        <v>374691</v>
      </c>
      <c r="D17" s="22">
        <v>90654</v>
      </c>
      <c r="E17" s="21" t="s">
        <v>166</v>
      </c>
      <c r="F17" s="21"/>
      <c r="G17" s="21"/>
      <c r="H17" s="23"/>
      <c r="I17" s="31"/>
      <c r="J17" s="23"/>
      <c r="K17" s="23"/>
      <c r="L17" s="23"/>
      <c r="M17" s="23"/>
      <c r="N17" s="23"/>
      <c r="O17" s="23"/>
      <c r="P17" s="23"/>
      <c r="Q17" s="23"/>
    </row>
    <row r="18" spans="1:17" x14ac:dyDescent="0.3">
      <c r="A18" s="21" t="s">
        <v>178</v>
      </c>
      <c r="B18" s="21">
        <v>31468</v>
      </c>
      <c r="C18" s="21">
        <v>278110</v>
      </c>
      <c r="D18" s="22">
        <v>85329</v>
      </c>
      <c r="E18" s="21" t="s">
        <v>173</v>
      </c>
      <c r="F18" s="21"/>
      <c r="G18" s="21"/>
      <c r="H18" s="23"/>
      <c r="I18" s="32"/>
      <c r="J18" s="23"/>
      <c r="K18" s="23"/>
      <c r="L18" s="23"/>
      <c r="M18" s="23"/>
      <c r="N18" s="23"/>
      <c r="O18" s="23"/>
      <c r="P18" s="23"/>
      <c r="Q18" s="23"/>
    </row>
    <row r="19" spans="1:17" x14ac:dyDescent="0.3">
      <c r="A19" s="21" t="s">
        <v>179</v>
      </c>
      <c r="B19" s="21">
        <v>34068</v>
      </c>
      <c r="C19" s="21">
        <v>442974</v>
      </c>
      <c r="D19" s="22">
        <v>25668</v>
      </c>
      <c r="E19" s="21" t="s">
        <v>173</v>
      </c>
      <c r="F19" s="21"/>
      <c r="G19" s="21"/>
      <c r="H19" s="23"/>
      <c r="I19" s="33"/>
      <c r="J19" s="23"/>
      <c r="K19" s="23"/>
      <c r="L19" s="23"/>
      <c r="M19" s="23"/>
      <c r="N19" s="23"/>
      <c r="O19" s="23"/>
      <c r="P19" s="23"/>
      <c r="Q19" s="23"/>
    </row>
    <row r="20" spans="1:17" x14ac:dyDescent="0.3">
      <c r="A20" s="21" t="s">
        <v>180</v>
      </c>
      <c r="B20" s="21">
        <v>27237</v>
      </c>
      <c r="C20" s="21">
        <v>518932</v>
      </c>
      <c r="D20" s="22">
        <v>53512</v>
      </c>
      <c r="E20" s="21" t="s">
        <v>171</v>
      </c>
      <c r="F20" s="21"/>
      <c r="G20" s="21"/>
      <c r="H20" s="23"/>
      <c r="I20" s="34"/>
      <c r="J20" s="23"/>
      <c r="K20" s="23"/>
      <c r="L20" s="23"/>
      <c r="M20" s="23"/>
      <c r="N20" s="23"/>
      <c r="O20" s="23"/>
      <c r="P20" s="23"/>
      <c r="Q20" s="23"/>
    </row>
    <row r="21" spans="1:17" x14ac:dyDescent="0.3">
      <c r="A21" s="21" t="s">
        <v>181</v>
      </c>
      <c r="B21" s="21">
        <v>28961</v>
      </c>
      <c r="C21" s="21">
        <v>436695</v>
      </c>
      <c r="D21" s="22">
        <v>33786</v>
      </c>
      <c r="E21" s="21" t="s">
        <v>164</v>
      </c>
      <c r="F21" s="21"/>
      <c r="G21" s="21"/>
      <c r="H21" s="23"/>
      <c r="I21" s="35"/>
      <c r="J21" s="23"/>
      <c r="K21" s="23"/>
      <c r="L21" s="23"/>
      <c r="M21" s="23"/>
      <c r="N21" s="23"/>
      <c r="O21" s="23"/>
      <c r="P21" s="23"/>
      <c r="Q21" s="23"/>
    </row>
    <row r="22" spans="1:17" x14ac:dyDescent="0.3">
      <c r="A22" s="21" t="s">
        <v>182</v>
      </c>
      <c r="B22" s="21">
        <v>20713</v>
      </c>
      <c r="C22" s="21">
        <v>311878</v>
      </c>
      <c r="D22" s="22">
        <v>50629</v>
      </c>
      <c r="E22" s="21" t="s">
        <v>171</v>
      </c>
      <c r="F22" s="21"/>
      <c r="G22" s="21"/>
      <c r="H22" s="23"/>
      <c r="I22" s="36"/>
      <c r="J22" s="23"/>
      <c r="K22" s="23"/>
      <c r="L22" s="23"/>
      <c r="M22" s="23"/>
      <c r="N22" s="23"/>
      <c r="O22" s="23"/>
      <c r="P22" s="23"/>
      <c r="Q22" s="23"/>
    </row>
    <row r="23" spans="1:17" x14ac:dyDescent="0.3">
      <c r="A23" s="21" t="s">
        <v>183</v>
      </c>
      <c r="B23" s="21">
        <v>34536</v>
      </c>
      <c r="C23" s="21">
        <v>449470</v>
      </c>
      <c r="D23" s="22">
        <v>52235</v>
      </c>
      <c r="E23" s="21" t="s">
        <v>171</v>
      </c>
      <c r="F23" s="21"/>
      <c r="G23" s="21"/>
      <c r="H23" s="23"/>
      <c r="I23" s="37"/>
      <c r="J23" s="23"/>
      <c r="K23" s="23"/>
      <c r="L23" s="23"/>
      <c r="M23" s="23"/>
      <c r="N23" s="23"/>
      <c r="O23" s="23"/>
      <c r="P23" s="23"/>
      <c r="Q23" s="23"/>
    </row>
    <row r="24" spans="1:17" x14ac:dyDescent="0.3">
      <c r="A24" s="21" t="s">
        <v>184</v>
      </c>
      <c r="B24" s="21">
        <v>32473</v>
      </c>
      <c r="C24" s="21">
        <v>479423</v>
      </c>
      <c r="D24" s="22">
        <v>166224</v>
      </c>
      <c r="E24" s="21" t="s">
        <v>171</v>
      </c>
      <c r="F24" s="21"/>
      <c r="G24" s="21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3">
      <c r="A25" s="21" t="s">
        <v>185</v>
      </c>
      <c r="B25" s="21">
        <v>22201</v>
      </c>
      <c r="C25" s="21">
        <v>342386</v>
      </c>
      <c r="D25" s="22">
        <v>144909</v>
      </c>
      <c r="E25" s="21" t="s">
        <v>173</v>
      </c>
      <c r="F25" s="21"/>
      <c r="G25" s="21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3">
      <c r="A26" s="21" t="s">
        <v>186</v>
      </c>
      <c r="B26" s="21">
        <v>20820</v>
      </c>
      <c r="C26" s="21">
        <v>587995</v>
      </c>
      <c r="D26" s="22">
        <v>96094</v>
      </c>
      <c r="E26" s="21" t="s">
        <v>166</v>
      </c>
      <c r="F26" s="21"/>
      <c r="G26" s="21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3">
      <c r="A27" s="21" t="s">
        <v>187</v>
      </c>
      <c r="B27" s="21">
        <v>20374</v>
      </c>
      <c r="C27" s="21">
        <v>689017</v>
      </c>
      <c r="D27" s="22">
        <v>212428</v>
      </c>
      <c r="E27" s="21" t="s">
        <v>166</v>
      </c>
      <c r="F27" s="21"/>
      <c r="G27" s="21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x14ac:dyDescent="0.3">
      <c r="A28" s="21" t="s">
        <v>188</v>
      </c>
      <c r="B28" s="21">
        <v>26900</v>
      </c>
      <c r="C28" s="21">
        <v>380780</v>
      </c>
      <c r="D28" s="22">
        <v>66245</v>
      </c>
      <c r="E28" s="21" t="s">
        <v>164</v>
      </c>
      <c r="F28" s="21"/>
      <c r="G28" s="21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3">
      <c r="A29" s="21" t="s">
        <v>189</v>
      </c>
      <c r="B29" s="21">
        <v>34075</v>
      </c>
      <c r="C29" s="21">
        <v>347609</v>
      </c>
      <c r="D29" s="22">
        <v>90642</v>
      </c>
      <c r="E29" s="21" t="s">
        <v>173</v>
      </c>
      <c r="F29" s="21"/>
      <c r="G29" s="21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3">
      <c r="A30" s="21" t="s">
        <v>190</v>
      </c>
      <c r="B30" s="21">
        <v>25378</v>
      </c>
      <c r="C30" s="21">
        <v>426640</v>
      </c>
      <c r="D30" s="22">
        <v>160538</v>
      </c>
      <c r="E30" s="21" t="s">
        <v>173</v>
      </c>
      <c r="F30" s="21"/>
      <c r="G30" s="21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x14ac:dyDescent="0.3">
      <c r="A31" s="21" t="s">
        <v>191</v>
      </c>
      <c r="B31" s="21">
        <v>25890</v>
      </c>
      <c r="C31" s="21">
        <v>541834</v>
      </c>
      <c r="D31" s="22">
        <v>42419</v>
      </c>
      <c r="E31" s="21" t="s">
        <v>164</v>
      </c>
      <c r="F31" s="21"/>
      <c r="G31" s="21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x14ac:dyDescent="0.3">
      <c r="A32" s="21" t="s">
        <v>192</v>
      </c>
      <c r="B32" s="21">
        <v>31635</v>
      </c>
      <c r="C32" s="21">
        <v>343189</v>
      </c>
      <c r="D32" s="22">
        <v>134070</v>
      </c>
      <c r="E32" s="21" t="s">
        <v>171</v>
      </c>
      <c r="F32" s="21"/>
      <c r="G32" s="21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7" x14ac:dyDescent="0.3">
      <c r="A33" s="21" t="s">
        <v>193</v>
      </c>
      <c r="B33" s="21">
        <v>33881</v>
      </c>
      <c r="C33" s="21">
        <v>262016</v>
      </c>
      <c r="D33" s="22">
        <v>33930</v>
      </c>
      <c r="E33" s="21" t="s">
        <v>166</v>
      </c>
      <c r="F33" s="21"/>
      <c r="G33" s="21"/>
    </row>
    <row r="34" spans="1:7" x14ac:dyDescent="0.3">
      <c r="A34" s="21" t="s">
        <v>194</v>
      </c>
      <c r="B34" s="21">
        <v>25529</v>
      </c>
      <c r="C34" s="21">
        <v>297970</v>
      </c>
      <c r="D34" s="22">
        <v>130493</v>
      </c>
      <c r="E34" s="21" t="s">
        <v>173</v>
      </c>
      <c r="F34" s="21"/>
      <c r="G34" s="21"/>
    </row>
    <row r="35" spans="1:7" x14ac:dyDescent="0.3">
      <c r="A35" s="21" t="s">
        <v>195</v>
      </c>
      <c r="B35" s="21">
        <v>21327</v>
      </c>
      <c r="C35" s="21">
        <v>539732</v>
      </c>
      <c r="D35" s="22">
        <v>106500</v>
      </c>
      <c r="E35" s="21" t="s">
        <v>171</v>
      </c>
      <c r="F35" s="21"/>
      <c r="G35" s="21"/>
    </row>
    <row r="36" spans="1:7" x14ac:dyDescent="0.3">
      <c r="A36" s="21" t="s">
        <v>196</v>
      </c>
      <c r="B36" s="21">
        <v>21509</v>
      </c>
      <c r="C36" s="21">
        <v>318624</v>
      </c>
      <c r="D36" s="22">
        <v>82665</v>
      </c>
      <c r="E36" s="21" t="s">
        <v>173</v>
      </c>
      <c r="F36" s="21"/>
      <c r="G36" s="21"/>
    </row>
    <row r="37" spans="1:7" x14ac:dyDescent="0.3">
      <c r="A37" s="21" t="s">
        <v>197</v>
      </c>
      <c r="B37" s="21">
        <v>31599</v>
      </c>
      <c r="C37" s="21">
        <v>486450</v>
      </c>
      <c r="D37" s="22">
        <v>27506</v>
      </c>
      <c r="E37" s="21" t="s">
        <v>169</v>
      </c>
      <c r="F37" s="21"/>
      <c r="G37" s="21"/>
    </row>
    <row r="38" spans="1:7" x14ac:dyDescent="0.3">
      <c r="A38" s="21" t="s">
        <v>198</v>
      </c>
      <c r="B38" s="21">
        <v>34271</v>
      </c>
      <c r="C38" s="21">
        <v>315602</v>
      </c>
      <c r="D38" s="22">
        <v>130199</v>
      </c>
      <c r="E38" s="21" t="s">
        <v>173</v>
      </c>
      <c r="F38" s="21"/>
      <c r="G38" s="21"/>
    </row>
    <row r="39" spans="1:7" x14ac:dyDescent="0.3">
      <c r="A39" s="21" t="s">
        <v>199</v>
      </c>
      <c r="B39" s="21">
        <v>20909</v>
      </c>
      <c r="C39" s="21">
        <v>278381</v>
      </c>
      <c r="D39" s="22">
        <v>123786</v>
      </c>
      <c r="E39" s="21" t="s">
        <v>173</v>
      </c>
      <c r="F39" s="21"/>
      <c r="G39" s="21"/>
    </row>
    <row r="40" spans="1:7" x14ac:dyDescent="0.3">
      <c r="A40" s="21" t="s">
        <v>200</v>
      </c>
      <c r="B40" s="21">
        <v>22427</v>
      </c>
      <c r="C40" s="21">
        <v>303276</v>
      </c>
      <c r="D40" s="22">
        <v>86499</v>
      </c>
      <c r="E40" s="21" t="s">
        <v>164</v>
      </c>
      <c r="F40" s="21"/>
      <c r="G40" s="21"/>
    </row>
    <row r="41" spans="1:7" x14ac:dyDescent="0.3">
      <c r="A41" s="21" t="s">
        <v>201</v>
      </c>
      <c r="B41" s="21">
        <v>33727</v>
      </c>
      <c r="C41" s="21">
        <v>512991</v>
      </c>
      <c r="D41" s="22">
        <v>114762</v>
      </c>
      <c r="E41" s="21" t="s">
        <v>173</v>
      </c>
      <c r="F41" s="21"/>
      <c r="G41" s="21"/>
    </row>
    <row r="42" spans="1:7" x14ac:dyDescent="0.3">
      <c r="A42" s="21" t="s">
        <v>202</v>
      </c>
      <c r="B42" s="21">
        <v>24445</v>
      </c>
      <c r="C42" s="21">
        <v>339942</v>
      </c>
      <c r="D42" s="22">
        <v>88310</v>
      </c>
      <c r="E42" s="21" t="s">
        <v>164</v>
      </c>
      <c r="F42" s="21"/>
      <c r="G42" s="21"/>
    </row>
    <row r="43" spans="1:7" x14ac:dyDescent="0.3">
      <c r="A43" s="21" t="s">
        <v>203</v>
      </c>
      <c r="B43" s="21">
        <v>20455</v>
      </c>
      <c r="C43" s="21">
        <v>474324</v>
      </c>
      <c r="D43" s="22">
        <v>100029</v>
      </c>
      <c r="E43" s="21" t="s">
        <v>164</v>
      </c>
      <c r="F43" s="21"/>
      <c r="G43" s="21"/>
    </row>
    <row r="44" spans="1:7" x14ac:dyDescent="0.3">
      <c r="A44" s="21" t="s">
        <v>204</v>
      </c>
      <c r="B44" s="21">
        <v>23157</v>
      </c>
      <c r="C44" s="21">
        <v>433871</v>
      </c>
      <c r="D44" s="22">
        <v>163810</v>
      </c>
      <c r="E44" s="21" t="s">
        <v>173</v>
      </c>
      <c r="F44" s="21"/>
      <c r="G44" s="21"/>
    </row>
    <row r="45" spans="1:7" x14ac:dyDescent="0.3">
      <c r="A45" s="21" t="s">
        <v>205</v>
      </c>
      <c r="B45" s="21">
        <v>27457</v>
      </c>
      <c r="C45" s="21">
        <v>344424</v>
      </c>
      <c r="D45" s="22">
        <v>168676</v>
      </c>
      <c r="E45" s="21" t="s">
        <v>164</v>
      </c>
      <c r="F45" s="21"/>
      <c r="G45" s="21"/>
    </row>
    <row r="46" spans="1:7" x14ac:dyDescent="0.3">
      <c r="A46" s="21" t="s">
        <v>206</v>
      </c>
      <c r="B46" s="21">
        <v>29179</v>
      </c>
      <c r="C46" s="21">
        <v>637576</v>
      </c>
      <c r="D46" s="22">
        <v>166533</v>
      </c>
      <c r="E46" s="21" t="s">
        <v>171</v>
      </c>
      <c r="F46" s="21"/>
      <c r="G46" s="21"/>
    </row>
    <row r="47" spans="1:7" x14ac:dyDescent="0.3">
      <c r="A47" s="21" t="s">
        <v>207</v>
      </c>
      <c r="B47" s="21">
        <v>33108</v>
      </c>
      <c r="C47" s="21">
        <v>410362</v>
      </c>
      <c r="D47" s="22">
        <v>189986</v>
      </c>
      <c r="E47" s="21" t="s">
        <v>164</v>
      </c>
      <c r="F47" s="21"/>
      <c r="G47" s="21"/>
    </row>
    <row r="48" spans="1:7" x14ac:dyDescent="0.3">
      <c r="A48" s="21" t="s">
        <v>208</v>
      </c>
      <c r="B48" s="21">
        <v>22412</v>
      </c>
      <c r="C48" s="21">
        <v>194961</v>
      </c>
      <c r="D48" s="22">
        <v>36323</v>
      </c>
      <c r="E48" s="21" t="s">
        <v>164</v>
      </c>
      <c r="F48" s="21"/>
      <c r="G48" s="21"/>
    </row>
    <row r="49" spans="1:7" x14ac:dyDescent="0.3">
      <c r="A49" s="21" t="s">
        <v>209</v>
      </c>
      <c r="B49" s="21">
        <v>32707</v>
      </c>
      <c r="C49" s="21">
        <v>385452</v>
      </c>
      <c r="D49" s="22">
        <v>121933</v>
      </c>
      <c r="E49" s="21" t="s">
        <v>171</v>
      </c>
      <c r="F49" s="21"/>
      <c r="G49" s="21"/>
    </row>
    <row r="50" spans="1:7" x14ac:dyDescent="0.3">
      <c r="A50" s="21" t="s">
        <v>210</v>
      </c>
      <c r="B50" s="21">
        <v>28762</v>
      </c>
      <c r="C50" s="21">
        <v>480960</v>
      </c>
      <c r="D50" s="22">
        <v>185816</v>
      </c>
      <c r="E50" s="21" t="s">
        <v>169</v>
      </c>
      <c r="F50" s="21"/>
      <c r="G50" s="21"/>
    </row>
    <row r="51" spans="1:7" x14ac:dyDescent="0.3">
      <c r="A51" s="21" t="s">
        <v>211</v>
      </c>
      <c r="B51" s="21">
        <v>31277</v>
      </c>
      <c r="C51" s="21">
        <v>347255</v>
      </c>
      <c r="D51" s="22">
        <v>117734</v>
      </c>
      <c r="E51" s="21" t="s">
        <v>173</v>
      </c>
      <c r="F51" s="21"/>
      <c r="G51" s="21"/>
    </row>
    <row r="52" spans="1:7" x14ac:dyDescent="0.3">
      <c r="A52" s="21" t="s">
        <v>212</v>
      </c>
      <c r="B52" s="21">
        <v>31846</v>
      </c>
      <c r="C52" s="21">
        <v>521081</v>
      </c>
      <c r="D52" s="22">
        <v>142055</v>
      </c>
      <c r="E52" s="21" t="s">
        <v>166</v>
      </c>
      <c r="F52" s="21"/>
      <c r="G52" s="21"/>
    </row>
    <row r="53" spans="1:7" x14ac:dyDescent="0.3">
      <c r="A53" s="21" t="s">
        <v>213</v>
      </c>
      <c r="B53" s="21">
        <v>33287</v>
      </c>
      <c r="C53" s="21">
        <v>492750</v>
      </c>
      <c r="D53" s="22">
        <v>90073</v>
      </c>
      <c r="E53" s="21" t="s">
        <v>171</v>
      </c>
      <c r="F53" s="21"/>
      <c r="G53" s="21"/>
    </row>
    <row r="54" spans="1:7" x14ac:dyDescent="0.3">
      <c r="A54" s="21" t="s">
        <v>214</v>
      </c>
      <c r="B54" s="21">
        <v>34087</v>
      </c>
      <c r="C54" s="21">
        <v>290314</v>
      </c>
      <c r="D54" s="22">
        <v>136491</v>
      </c>
      <c r="E54" s="21" t="s">
        <v>166</v>
      </c>
      <c r="F54" s="21"/>
      <c r="G54" s="21"/>
    </row>
    <row r="55" spans="1:7" x14ac:dyDescent="0.3">
      <c r="A55" s="21" t="s">
        <v>215</v>
      </c>
      <c r="B55" s="21">
        <v>32568</v>
      </c>
      <c r="C55" s="21">
        <v>615932</v>
      </c>
      <c r="D55" s="22">
        <v>178911</v>
      </c>
      <c r="E55" s="21" t="s">
        <v>173</v>
      </c>
      <c r="F55" s="21"/>
      <c r="G55" s="21"/>
    </row>
    <row r="56" spans="1:7" x14ac:dyDescent="0.3">
      <c r="A56" s="21" t="s">
        <v>216</v>
      </c>
      <c r="B56" s="21">
        <v>26912</v>
      </c>
      <c r="C56" s="21">
        <v>395489</v>
      </c>
      <c r="D56" s="22">
        <v>149428</v>
      </c>
      <c r="E56" s="21" t="s">
        <v>171</v>
      </c>
      <c r="F56" s="21"/>
      <c r="G56" s="21"/>
    </row>
    <row r="57" spans="1:7" x14ac:dyDescent="0.3">
      <c r="A57" s="21" t="s">
        <v>217</v>
      </c>
      <c r="B57" s="21">
        <v>26023</v>
      </c>
      <c r="C57" s="21">
        <v>385800</v>
      </c>
      <c r="D57" s="22">
        <v>130701</v>
      </c>
      <c r="E57" s="21" t="s">
        <v>173</v>
      </c>
      <c r="F57" s="21"/>
      <c r="G57" s="21"/>
    </row>
    <row r="58" spans="1:7" x14ac:dyDescent="0.3">
      <c r="A58" s="21" t="s">
        <v>218</v>
      </c>
      <c r="B58" s="21">
        <v>26553</v>
      </c>
      <c r="C58" s="21">
        <v>306853</v>
      </c>
      <c r="D58" s="22">
        <v>96387</v>
      </c>
      <c r="E58" s="21" t="s">
        <v>164</v>
      </c>
      <c r="F58" s="21"/>
      <c r="G58" s="21"/>
    </row>
    <row r="59" spans="1:7" x14ac:dyDescent="0.3">
      <c r="A59" s="21" t="s">
        <v>219</v>
      </c>
      <c r="B59" s="21">
        <v>23666</v>
      </c>
      <c r="C59" s="21">
        <v>490570</v>
      </c>
      <c r="D59" s="22">
        <v>49986</v>
      </c>
      <c r="E59" s="21" t="s">
        <v>173</v>
      </c>
      <c r="F59" s="21"/>
      <c r="G59" s="21"/>
    </row>
    <row r="60" spans="1:7" x14ac:dyDescent="0.3">
      <c r="A60" s="21" t="s">
        <v>220</v>
      </c>
      <c r="B60" s="21">
        <v>23919</v>
      </c>
      <c r="C60" s="21">
        <v>410913</v>
      </c>
      <c r="D60" s="22">
        <v>139842</v>
      </c>
      <c r="E60" s="21" t="s">
        <v>171</v>
      </c>
      <c r="F60" s="21"/>
      <c r="G60" s="21"/>
    </row>
    <row r="61" spans="1:7" x14ac:dyDescent="0.3">
      <c r="A61" s="21" t="s">
        <v>221</v>
      </c>
      <c r="B61" s="21">
        <v>33553</v>
      </c>
      <c r="C61" s="21">
        <v>410571</v>
      </c>
      <c r="D61" s="22">
        <v>99442</v>
      </c>
      <c r="E61" s="21" t="s">
        <v>166</v>
      </c>
      <c r="F61" s="21"/>
      <c r="G61" s="21"/>
    </row>
    <row r="62" spans="1:7" x14ac:dyDescent="0.3">
      <c r="A62" s="21" t="s">
        <v>222</v>
      </c>
      <c r="B62" s="21">
        <v>22429</v>
      </c>
      <c r="C62" s="21">
        <v>290915</v>
      </c>
      <c r="D62" s="22">
        <v>3925</v>
      </c>
      <c r="E62" s="21" t="s">
        <v>164</v>
      </c>
      <c r="F62" s="21"/>
      <c r="G62" s="21"/>
    </row>
    <row r="63" spans="1:7" x14ac:dyDescent="0.3">
      <c r="A63" s="21" t="s">
        <v>223</v>
      </c>
      <c r="B63" s="21">
        <v>23039</v>
      </c>
      <c r="C63" s="21">
        <v>445544</v>
      </c>
      <c r="D63" s="22">
        <v>183086</v>
      </c>
      <c r="E63" s="21" t="s">
        <v>171</v>
      </c>
      <c r="F63" s="21"/>
      <c r="G63" s="21"/>
    </row>
    <row r="64" spans="1:7" x14ac:dyDescent="0.3">
      <c r="A64" s="21" t="s">
        <v>224</v>
      </c>
      <c r="B64" s="21">
        <v>22919</v>
      </c>
      <c r="C64" s="21">
        <v>601960</v>
      </c>
      <c r="D64" s="22">
        <v>143859</v>
      </c>
      <c r="E64" s="21" t="s">
        <v>171</v>
      </c>
      <c r="F64" s="21"/>
      <c r="G64" s="21"/>
    </row>
    <row r="65" spans="1:7" x14ac:dyDescent="0.3">
      <c r="A65" s="21" t="s">
        <v>225</v>
      </c>
      <c r="B65" s="21">
        <v>25313</v>
      </c>
      <c r="C65" s="21">
        <v>376333</v>
      </c>
      <c r="D65" s="22">
        <v>176375</v>
      </c>
      <c r="E65" s="21" t="s">
        <v>166</v>
      </c>
      <c r="F65" s="21"/>
      <c r="G65" s="21"/>
    </row>
    <row r="66" spans="1:7" x14ac:dyDescent="0.3">
      <c r="A66" s="21" t="s">
        <v>226</v>
      </c>
      <c r="B66" s="21">
        <v>21876</v>
      </c>
      <c r="C66" s="21">
        <v>497940</v>
      </c>
      <c r="D66" s="22">
        <v>119848</v>
      </c>
      <c r="E66" s="21" t="s">
        <v>166</v>
      </c>
      <c r="F66" s="21"/>
      <c r="G66" s="21"/>
    </row>
    <row r="67" spans="1:7" x14ac:dyDescent="0.3">
      <c r="A67" s="21" t="s">
        <v>227</v>
      </c>
      <c r="B67" s="21">
        <v>27394</v>
      </c>
      <c r="C67" s="21">
        <v>303812</v>
      </c>
      <c r="D67" s="22">
        <v>109341</v>
      </c>
      <c r="E67" s="21" t="s">
        <v>166</v>
      </c>
      <c r="F67" s="21"/>
      <c r="G67" s="21"/>
    </row>
    <row r="68" spans="1:7" x14ac:dyDescent="0.3">
      <c r="A68" s="21" t="s">
        <v>228</v>
      </c>
      <c r="B68" s="21">
        <v>25748</v>
      </c>
      <c r="C68" s="21">
        <v>309283</v>
      </c>
      <c r="D68" s="22">
        <v>143540</v>
      </c>
      <c r="E68" s="21" t="s">
        <v>173</v>
      </c>
      <c r="F68" s="21"/>
      <c r="G68" s="21"/>
    </row>
    <row r="69" spans="1:7" x14ac:dyDescent="0.3">
      <c r="A69" s="21" t="s">
        <v>229</v>
      </c>
      <c r="B69" s="21">
        <v>20289</v>
      </c>
      <c r="C69" s="21">
        <v>256903</v>
      </c>
      <c r="D69" s="22">
        <v>49167</v>
      </c>
      <c r="E69" s="21" t="s">
        <v>166</v>
      </c>
      <c r="F69" s="21"/>
      <c r="G69" s="21"/>
    </row>
    <row r="70" spans="1:7" x14ac:dyDescent="0.3">
      <c r="A70" s="21" t="s">
        <v>230</v>
      </c>
      <c r="B70" s="21">
        <v>33721</v>
      </c>
      <c r="C70" s="21">
        <v>420810</v>
      </c>
      <c r="D70" s="22">
        <v>77783</v>
      </c>
      <c r="E70" s="21" t="s">
        <v>173</v>
      </c>
      <c r="F70" s="21"/>
      <c r="G70" s="21"/>
    </row>
    <row r="71" spans="1:7" x14ac:dyDescent="0.3">
      <c r="A71" s="21" t="s">
        <v>231</v>
      </c>
      <c r="B71" s="21">
        <v>27946</v>
      </c>
      <c r="C71" s="21">
        <v>385035</v>
      </c>
      <c r="D71" s="22">
        <v>151340</v>
      </c>
      <c r="E71" s="21" t="s">
        <v>173</v>
      </c>
      <c r="F71" s="21"/>
      <c r="G71" s="21"/>
    </row>
    <row r="72" spans="1:7" x14ac:dyDescent="0.3">
      <c r="A72" s="21" t="s">
        <v>232</v>
      </c>
      <c r="B72" s="21">
        <v>28818</v>
      </c>
      <c r="C72" s="21">
        <v>381041</v>
      </c>
      <c r="D72" s="22">
        <v>115575</v>
      </c>
      <c r="E72" s="21" t="s">
        <v>171</v>
      </c>
      <c r="F72" s="21"/>
      <c r="G72" s="21"/>
    </row>
    <row r="73" spans="1:7" x14ac:dyDescent="0.3">
      <c r="A73" s="21" t="s">
        <v>233</v>
      </c>
      <c r="B73" s="21">
        <v>29207</v>
      </c>
      <c r="C73" s="21">
        <v>284820</v>
      </c>
      <c r="D73" s="22">
        <v>112311</v>
      </c>
      <c r="E73" s="21" t="s">
        <v>171</v>
      </c>
      <c r="F73" s="21"/>
      <c r="G73" s="21"/>
    </row>
    <row r="74" spans="1:7" x14ac:dyDescent="0.3">
      <c r="A74" s="21" t="s">
        <v>234</v>
      </c>
      <c r="B74" s="21">
        <v>27535</v>
      </c>
      <c r="C74" s="21">
        <v>628593</v>
      </c>
      <c r="D74" s="22">
        <v>162468</v>
      </c>
      <c r="E74" s="21" t="s">
        <v>171</v>
      </c>
      <c r="F74" s="21"/>
      <c r="G74" s="21"/>
    </row>
    <row r="75" spans="1:7" x14ac:dyDescent="0.3">
      <c r="A75" s="21" t="s">
        <v>235</v>
      </c>
      <c r="B75" s="21">
        <v>21868</v>
      </c>
      <c r="C75" s="21">
        <v>375109</v>
      </c>
      <c r="D75" s="22">
        <v>75526</v>
      </c>
      <c r="E75" s="21" t="s">
        <v>173</v>
      </c>
      <c r="F75" s="21"/>
      <c r="G75" s="21"/>
    </row>
    <row r="76" spans="1:7" x14ac:dyDescent="0.3">
      <c r="A76" s="21" t="s">
        <v>236</v>
      </c>
      <c r="B76" s="21">
        <v>23754</v>
      </c>
      <c r="C76" s="21">
        <v>653169</v>
      </c>
      <c r="D76" s="22">
        <v>186717</v>
      </c>
      <c r="E76" s="21" t="s">
        <v>171</v>
      </c>
      <c r="F76" s="21"/>
      <c r="G76" s="21"/>
    </row>
    <row r="77" spans="1:7" x14ac:dyDescent="0.3">
      <c r="A77" s="21" t="s">
        <v>237</v>
      </c>
      <c r="B77" s="21">
        <v>30326</v>
      </c>
      <c r="C77" s="21">
        <v>191614</v>
      </c>
      <c r="D77" s="22">
        <v>34152</v>
      </c>
      <c r="E77" s="21" t="s">
        <v>164</v>
      </c>
      <c r="F77" s="21"/>
      <c r="G77" s="21"/>
    </row>
    <row r="78" spans="1:7" x14ac:dyDescent="0.3">
      <c r="A78" s="21" t="s">
        <v>238</v>
      </c>
      <c r="B78" s="21">
        <v>27024</v>
      </c>
      <c r="C78" s="21">
        <v>286250</v>
      </c>
      <c r="D78" s="22">
        <v>86753</v>
      </c>
      <c r="E78" s="21" t="s">
        <v>171</v>
      </c>
      <c r="F78" s="21"/>
      <c r="G78" s="21"/>
    </row>
    <row r="79" spans="1:7" x14ac:dyDescent="0.3">
      <c r="A79" s="21" t="s">
        <v>239</v>
      </c>
      <c r="B79" s="21">
        <v>31792</v>
      </c>
      <c r="C79" s="21">
        <v>491921</v>
      </c>
      <c r="D79" s="22">
        <v>126457</v>
      </c>
      <c r="E79" s="21" t="s">
        <v>164</v>
      </c>
      <c r="F79" s="21"/>
      <c r="G79" s="21"/>
    </row>
    <row r="80" spans="1:7" x14ac:dyDescent="0.3">
      <c r="A80" s="21" t="s">
        <v>240</v>
      </c>
      <c r="B80" s="21">
        <v>28106</v>
      </c>
      <c r="C80" s="21">
        <v>320820</v>
      </c>
      <c r="D80" s="22">
        <v>144881</v>
      </c>
      <c r="E80" s="21" t="s">
        <v>164</v>
      </c>
      <c r="F80" s="21"/>
      <c r="G80" s="21"/>
    </row>
    <row r="81" spans="1:7" x14ac:dyDescent="0.3">
      <c r="A81" s="21" t="s">
        <v>241</v>
      </c>
      <c r="B81" s="21">
        <v>31153</v>
      </c>
      <c r="C81" s="21">
        <v>389864</v>
      </c>
      <c r="D81" s="22">
        <v>163568</v>
      </c>
      <c r="E81" s="21" t="s">
        <v>169</v>
      </c>
      <c r="F81" s="21"/>
      <c r="G81" s="21"/>
    </row>
    <row r="82" spans="1:7" x14ac:dyDescent="0.3">
      <c r="A82" s="21" t="s">
        <v>242</v>
      </c>
      <c r="B82" s="21">
        <v>25559</v>
      </c>
      <c r="C82" s="21">
        <v>388677</v>
      </c>
      <c r="D82" s="22">
        <v>174507</v>
      </c>
      <c r="E82" s="21" t="s">
        <v>171</v>
      </c>
      <c r="F82" s="21"/>
      <c r="G82" s="21"/>
    </row>
    <row r="83" spans="1:7" x14ac:dyDescent="0.3">
      <c r="A83" s="21" t="s">
        <v>243</v>
      </c>
      <c r="B83" s="21">
        <v>20814</v>
      </c>
      <c r="C83" s="21">
        <v>551234</v>
      </c>
      <c r="D83" s="22">
        <v>104926</v>
      </c>
      <c r="E83" s="21" t="s">
        <v>171</v>
      </c>
      <c r="F83" s="21"/>
      <c r="G83" s="21"/>
    </row>
    <row r="84" spans="1:7" x14ac:dyDescent="0.3">
      <c r="A84" s="21" t="s">
        <v>244</v>
      </c>
      <c r="B84" s="21">
        <v>22733</v>
      </c>
      <c r="C84" s="21">
        <v>536448</v>
      </c>
      <c r="D84" s="22">
        <v>117361</v>
      </c>
      <c r="E84" s="21" t="s">
        <v>173</v>
      </c>
      <c r="F84" s="21"/>
      <c r="G84" s="21"/>
    </row>
    <row r="85" spans="1:7" x14ac:dyDescent="0.3">
      <c r="A85" s="21" t="s">
        <v>245</v>
      </c>
      <c r="B85" s="21">
        <v>30798</v>
      </c>
      <c r="C85" s="21">
        <v>296038</v>
      </c>
      <c r="D85" s="22">
        <v>97113</v>
      </c>
      <c r="E85" s="21" t="s">
        <v>173</v>
      </c>
      <c r="F85" s="21"/>
      <c r="G85" s="21"/>
    </row>
    <row r="86" spans="1:7" x14ac:dyDescent="0.3">
      <c r="A86" s="21" t="s">
        <v>246</v>
      </c>
      <c r="B86" s="21">
        <v>23789</v>
      </c>
      <c r="C86" s="21">
        <v>522567</v>
      </c>
      <c r="D86" s="22">
        <v>103013</v>
      </c>
      <c r="E86" s="21" t="s">
        <v>173</v>
      </c>
      <c r="F86" s="21"/>
      <c r="G86" s="21"/>
    </row>
    <row r="87" spans="1:7" x14ac:dyDescent="0.3">
      <c r="A87" s="21" t="s">
        <v>247</v>
      </c>
      <c r="B87" s="21">
        <v>25222</v>
      </c>
      <c r="C87" s="21">
        <v>361948</v>
      </c>
      <c r="D87" s="22">
        <v>52784</v>
      </c>
      <c r="E87" s="21" t="s">
        <v>169</v>
      </c>
      <c r="F87" s="21"/>
      <c r="G87" s="21"/>
    </row>
    <row r="88" spans="1:7" x14ac:dyDescent="0.3">
      <c r="A88" s="21" t="s">
        <v>248</v>
      </c>
      <c r="B88" s="21">
        <v>23041</v>
      </c>
      <c r="C88" s="21">
        <v>342396</v>
      </c>
      <c r="D88" s="22">
        <v>138585</v>
      </c>
      <c r="E88" s="21" t="s">
        <v>173</v>
      </c>
      <c r="F88" s="21"/>
      <c r="G88" s="21"/>
    </row>
    <row r="89" spans="1:7" x14ac:dyDescent="0.3">
      <c r="A89" s="21" t="s">
        <v>249</v>
      </c>
      <c r="B89" s="21">
        <v>28600</v>
      </c>
      <c r="C89" s="21">
        <v>551599</v>
      </c>
      <c r="D89" s="22">
        <v>157564</v>
      </c>
      <c r="E89" s="21" t="s">
        <v>171</v>
      </c>
      <c r="F89" s="21"/>
      <c r="G89" s="21"/>
    </row>
    <row r="90" spans="1:7" x14ac:dyDescent="0.3">
      <c r="A90" s="21" t="s">
        <v>250</v>
      </c>
      <c r="B90" s="21">
        <v>22837</v>
      </c>
      <c r="C90" s="21">
        <v>381769</v>
      </c>
      <c r="D90" s="22">
        <v>13951</v>
      </c>
      <c r="E90" s="21" t="s">
        <v>173</v>
      </c>
      <c r="F90" s="21"/>
      <c r="G90" s="21"/>
    </row>
    <row r="91" spans="1:7" x14ac:dyDescent="0.3">
      <c r="A91" s="21" t="s">
        <v>251</v>
      </c>
      <c r="B91" s="21">
        <v>20389</v>
      </c>
      <c r="C91" s="21">
        <v>514985</v>
      </c>
      <c r="D91" s="22">
        <v>156993</v>
      </c>
      <c r="E91" s="21" t="s">
        <v>166</v>
      </c>
      <c r="F91" s="21"/>
      <c r="G91" s="21"/>
    </row>
    <row r="92" spans="1:7" x14ac:dyDescent="0.3">
      <c r="A92" s="21" t="s">
        <v>252</v>
      </c>
      <c r="B92" s="21">
        <v>25578</v>
      </c>
      <c r="C92" s="21">
        <v>433043</v>
      </c>
      <c r="D92" s="22">
        <v>207309</v>
      </c>
      <c r="E92" s="21" t="s">
        <v>173</v>
      </c>
      <c r="F92" s="21"/>
      <c r="G92" s="21"/>
    </row>
    <row r="93" spans="1:7" x14ac:dyDescent="0.3">
      <c r="A93" s="21" t="s">
        <v>253</v>
      </c>
      <c r="B93" s="21">
        <v>30604</v>
      </c>
      <c r="C93" s="21">
        <v>666689</v>
      </c>
      <c r="D93" s="22">
        <v>211269</v>
      </c>
      <c r="E93" s="21" t="s">
        <v>164</v>
      </c>
      <c r="F93" s="21"/>
      <c r="G93" s="21"/>
    </row>
    <row r="94" spans="1:7" x14ac:dyDescent="0.3">
      <c r="A94" s="21" t="s">
        <v>254</v>
      </c>
      <c r="B94" s="21">
        <v>20806</v>
      </c>
      <c r="C94" s="21">
        <v>316385</v>
      </c>
      <c r="D94" s="22">
        <v>39276</v>
      </c>
      <c r="E94" s="21" t="s">
        <v>173</v>
      </c>
      <c r="F94" s="21"/>
      <c r="G94" s="21"/>
    </row>
    <row r="95" spans="1:7" x14ac:dyDescent="0.3">
      <c r="A95" s="21" t="s">
        <v>255</v>
      </c>
      <c r="B95" s="21">
        <v>22232</v>
      </c>
      <c r="C95" s="21">
        <v>407360</v>
      </c>
      <c r="D95" s="22">
        <v>89495</v>
      </c>
      <c r="E95" s="21" t="s">
        <v>173</v>
      </c>
      <c r="F95" s="21"/>
      <c r="G95" s="21"/>
    </row>
    <row r="96" spans="1:7" x14ac:dyDescent="0.3">
      <c r="A96" s="21" t="s">
        <v>256</v>
      </c>
      <c r="B96" s="21">
        <v>28888</v>
      </c>
      <c r="C96" s="21">
        <v>356948</v>
      </c>
      <c r="D96" s="22">
        <v>65047</v>
      </c>
      <c r="E96" s="21" t="s">
        <v>166</v>
      </c>
      <c r="F96" s="21"/>
      <c r="G96" s="21"/>
    </row>
    <row r="97" spans="1:7" x14ac:dyDescent="0.3">
      <c r="A97" s="21" t="s">
        <v>257</v>
      </c>
      <c r="B97" s="21">
        <v>24258</v>
      </c>
      <c r="C97" s="21">
        <v>184728</v>
      </c>
      <c r="D97" s="22">
        <v>44044</v>
      </c>
      <c r="E97" s="21" t="s">
        <v>171</v>
      </c>
      <c r="F97" s="21"/>
      <c r="G97" s="21"/>
    </row>
    <row r="98" spans="1:7" x14ac:dyDescent="0.3">
      <c r="A98" s="21" t="s">
        <v>258</v>
      </c>
      <c r="B98" s="21">
        <v>25340</v>
      </c>
      <c r="C98" s="21">
        <v>471544</v>
      </c>
      <c r="D98" s="22">
        <v>96218</v>
      </c>
      <c r="E98" s="21" t="s">
        <v>169</v>
      </c>
      <c r="F98" s="21"/>
      <c r="G98" s="21"/>
    </row>
    <row r="99" spans="1:7" x14ac:dyDescent="0.3">
      <c r="A99" s="21" t="s">
        <v>259</v>
      </c>
      <c r="B99" s="21">
        <v>32305</v>
      </c>
      <c r="C99" s="21">
        <v>254002</v>
      </c>
      <c r="D99" s="22">
        <v>83085</v>
      </c>
      <c r="E99" s="21" t="s">
        <v>164</v>
      </c>
      <c r="F99" s="21"/>
      <c r="G99" s="21"/>
    </row>
    <row r="100" spans="1:7" x14ac:dyDescent="0.3">
      <c r="A100" s="21" t="s">
        <v>260</v>
      </c>
      <c r="B100" s="21">
        <v>29313</v>
      </c>
      <c r="C100" s="21">
        <v>317752</v>
      </c>
      <c r="D100" s="22">
        <v>135317</v>
      </c>
      <c r="E100" s="21" t="s">
        <v>164</v>
      </c>
      <c r="F100" s="21"/>
      <c r="G100" s="21"/>
    </row>
    <row r="101" spans="1:7" x14ac:dyDescent="0.3">
      <c r="A101" s="21" t="s">
        <v>261</v>
      </c>
      <c r="B101" s="21">
        <v>26381</v>
      </c>
      <c r="C101" s="21">
        <v>392311</v>
      </c>
      <c r="D101" s="22">
        <v>54647</v>
      </c>
      <c r="E101" s="21" t="s">
        <v>171</v>
      </c>
      <c r="F101" s="21"/>
      <c r="G101" s="21"/>
    </row>
    <row r="102" spans="1:7" x14ac:dyDescent="0.3">
      <c r="A102" s="21" t="s">
        <v>262</v>
      </c>
      <c r="B102" s="21">
        <v>24538</v>
      </c>
      <c r="C102" s="21">
        <v>558129</v>
      </c>
      <c r="D102" s="22">
        <v>187485</v>
      </c>
      <c r="E102" s="21" t="s">
        <v>164</v>
      </c>
      <c r="F102" s="21"/>
      <c r="G102" s="21"/>
    </row>
    <row r="103" spans="1:7" x14ac:dyDescent="0.3">
      <c r="A103" s="21" t="s">
        <v>263</v>
      </c>
      <c r="B103" s="21">
        <v>28214</v>
      </c>
      <c r="C103" s="21">
        <v>273119</v>
      </c>
      <c r="D103" s="22">
        <v>124206</v>
      </c>
      <c r="E103" s="21" t="s">
        <v>164</v>
      </c>
      <c r="F103" s="21"/>
      <c r="G103" s="21"/>
    </row>
    <row r="104" spans="1:7" x14ac:dyDescent="0.3">
      <c r="A104" s="21" t="s">
        <v>264</v>
      </c>
      <c r="B104" s="21">
        <v>29116</v>
      </c>
      <c r="C104" s="21">
        <v>450768</v>
      </c>
      <c r="D104" s="22">
        <v>44886</v>
      </c>
      <c r="E104" s="21" t="s">
        <v>173</v>
      </c>
      <c r="F104" s="21"/>
      <c r="G104" s="21"/>
    </row>
    <row r="105" spans="1:7" x14ac:dyDescent="0.3">
      <c r="A105" s="21" t="s">
        <v>265</v>
      </c>
      <c r="B105" s="21">
        <v>23493</v>
      </c>
      <c r="C105" s="21">
        <v>519731</v>
      </c>
      <c r="D105" s="22">
        <v>175186</v>
      </c>
      <c r="E105" s="21" t="s">
        <v>164</v>
      </c>
      <c r="F105" s="21"/>
      <c r="G105" s="21"/>
    </row>
    <row r="106" spans="1:7" x14ac:dyDescent="0.3">
      <c r="A106" s="21" t="s">
        <v>266</v>
      </c>
      <c r="B106" s="21">
        <v>26357</v>
      </c>
      <c r="C106" s="21">
        <v>310130</v>
      </c>
      <c r="D106" s="22">
        <v>123502</v>
      </c>
      <c r="E106" s="21" t="s">
        <v>171</v>
      </c>
      <c r="F106" s="21"/>
      <c r="G106" s="21"/>
    </row>
    <row r="107" spans="1:7" x14ac:dyDescent="0.3">
      <c r="A107" s="38" t="s">
        <v>267</v>
      </c>
      <c r="B107" s="38">
        <v>32547</v>
      </c>
      <c r="C107" s="38">
        <v>270412</v>
      </c>
      <c r="D107" s="39">
        <v>62676</v>
      </c>
      <c r="E107" s="38" t="s">
        <v>166</v>
      </c>
      <c r="F107" s="38"/>
      <c r="G107" s="38"/>
    </row>
    <row r="108" spans="1:7" x14ac:dyDescent="0.3">
      <c r="A108"/>
      <c r="B108"/>
      <c r="C108"/>
      <c r="D108"/>
      <c r="E108"/>
      <c r="F108"/>
      <c r="G108"/>
    </row>
    <row r="109" spans="1:7" x14ac:dyDescent="0.3">
      <c r="A109"/>
      <c r="B109"/>
      <c r="C109"/>
      <c r="D109"/>
      <c r="E109"/>
      <c r="F109"/>
      <c r="G109"/>
    </row>
    <row r="110" spans="1:7" x14ac:dyDescent="0.3">
      <c r="A110"/>
      <c r="B110"/>
      <c r="C110"/>
      <c r="D110"/>
      <c r="E110"/>
      <c r="F110"/>
      <c r="G110"/>
    </row>
    <row r="111" spans="1:7" x14ac:dyDescent="0.3">
      <c r="A111"/>
      <c r="B111"/>
      <c r="C111"/>
      <c r="D111"/>
      <c r="E111"/>
      <c r="F111"/>
      <c r="G111"/>
    </row>
    <row r="112" spans="1:7" x14ac:dyDescent="0.3">
      <c r="A112"/>
      <c r="B112"/>
      <c r="C112"/>
      <c r="D112"/>
      <c r="E112"/>
      <c r="F112"/>
      <c r="G112"/>
    </row>
    <row r="113" spans="1:7" x14ac:dyDescent="0.3">
      <c r="A113"/>
      <c r="B113"/>
      <c r="C113"/>
      <c r="D113"/>
      <c r="E113"/>
      <c r="F113"/>
      <c r="G113"/>
    </row>
    <row r="114" spans="1:7" x14ac:dyDescent="0.3">
      <c r="A114"/>
      <c r="B114"/>
      <c r="C114"/>
      <c r="D114"/>
      <c r="E114"/>
      <c r="F114"/>
      <c r="G114"/>
    </row>
  </sheetData>
  <hyperlinks>
    <hyperlink ref="I1" location="Obsah!A1" display="Obsah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FFFF00"/>
  </sheetPr>
  <dimension ref="A1:Q106"/>
  <sheetViews>
    <sheetView workbookViewId="0">
      <selection activeCell="L2" sqref="L2"/>
    </sheetView>
  </sheetViews>
  <sheetFormatPr defaultColWidth="9.109375" defaultRowHeight="14.4" x14ac:dyDescent="0.3"/>
  <cols>
    <col min="1" max="1" width="15.6640625" style="18" customWidth="1"/>
    <col min="2" max="2" width="12.6640625" style="18" customWidth="1"/>
    <col min="3" max="3" width="16.109375" style="18" customWidth="1"/>
    <col min="4" max="4" width="12.6640625" style="18" customWidth="1"/>
    <col min="5" max="5" width="20.6640625" style="18" customWidth="1"/>
    <col min="6" max="8" width="15.6640625" style="18" customWidth="1"/>
    <col min="9" max="9" width="27" style="18" customWidth="1"/>
    <col min="10" max="17" width="15.6640625" style="18" customWidth="1"/>
    <col min="18" max="16384" width="9.109375" style="18"/>
  </cols>
  <sheetData>
    <row r="1" spans="1:17" x14ac:dyDescent="0.3">
      <c r="A1" s="17" t="s">
        <v>268</v>
      </c>
      <c r="I1" s="1" t="s">
        <v>0</v>
      </c>
    </row>
    <row r="2" spans="1:17" x14ac:dyDescent="0.3">
      <c r="A2" s="18" t="s">
        <v>269</v>
      </c>
    </row>
    <row r="3" spans="1:17" x14ac:dyDescent="0.3">
      <c r="A3" s="18" t="s">
        <v>270</v>
      </c>
    </row>
    <row r="4" spans="1:17" x14ac:dyDescent="0.3">
      <c r="A4" s="18" t="s">
        <v>271</v>
      </c>
    </row>
    <row r="5" spans="1:17" ht="15" thickBot="1" x14ac:dyDescent="0.35"/>
    <row r="6" spans="1:17" ht="15" thickBot="1" x14ac:dyDescent="0.35">
      <c r="A6" s="40" t="s">
        <v>156</v>
      </c>
      <c r="B6" s="40" t="s">
        <v>157</v>
      </c>
      <c r="C6" s="40" t="s">
        <v>158</v>
      </c>
      <c r="D6" s="40" t="s">
        <v>159</v>
      </c>
      <c r="E6" s="40" t="s">
        <v>160</v>
      </c>
      <c r="F6" s="40" t="s">
        <v>161</v>
      </c>
      <c r="G6" s="41" t="s">
        <v>162</v>
      </c>
    </row>
    <row r="7" spans="1:17" x14ac:dyDescent="0.3">
      <c r="A7" s="42" t="s">
        <v>163</v>
      </c>
      <c r="B7" s="42">
        <v>23675</v>
      </c>
      <c r="C7" s="42">
        <v>1366605</v>
      </c>
      <c r="D7" s="42">
        <v>129935</v>
      </c>
      <c r="E7" s="42" t="s">
        <v>164</v>
      </c>
      <c r="F7" s="42"/>
      <c r="G7" s="43"/>
    </row>
    <row r="8" spans="1:17" x14ac:dyDescent="0.3">
      <c r="A8" s="44" t="s">
        <v>165</v>
      </c>
      <c r="B8" s="44">
        <v>31249</v>
      </c>
      <c r="C8" s="44">
        <v>569913</v>
      </c>
      <c r="D8" s="44">
        <v>186308</v>
      </c>
      <c r="E8" s="44" t="s">
        <v>166</v>
      </c>
      <c r="F8" s="44"/>
      <c r="G8" s="45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x14ac:dyDescent="0.3">
      <c r="A9" s="46" t="s">
        <v>167</v>
      </c>
      <c r="B9" s="46">
        <v>30073</v>
      </c>
      <c r="C9" s="46">
        <v>343060</v>
      </c>
      <c r="D9" s="46">
        <v>111632</v>
      </c>
      <c r="E9" s="46" t="s">
        <v>166</v>
      </c>
      <c r="F9" s="46"/>
      <c r="G9" s="47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3">
      <c r="A10" s="44" t="s">
        <v>168</v>
      </c>
      <c r="B10" s="44">
        <v>22707</v>
      </c>
      <c r="C10" s="44">
        <v>388158</v>
      </c>
      <c r="D10" s="44">
        <v>59190</v>
      </c>
      <c r="E10" s="44" t="s">
        <v>169</v>
      </c>
      <c r="F10" s="44"/>
      <c r="G10" s="45"/>
      <c r="H10" s="24"/>
      <c r="I10" s="23"/>
      <c r="J10" s="23"/>
      <c r="K10" s="23"/>
      <c r="L10" s="23"/>
      <c r="M10" s="23"/>
      <c r="N10" s="23"/>
      <c r="O10" s="23"/>
      <c r="P10" s="23"/>
      <c r="Q10" s="23"/>
    </row>
    <row r="11" spans="1:17" x14ac:dyDescent="0.3">
      <c r="A11" s="46" t="s">
        <v>170</v>
      </c>
      <c r="B11" s="46">
        <v>23292</v>
      </c>
      <c r="C11" s="46">
        <v>381410</v>
      </c>
      <c r="D11" s="46">
        <v>68921</v>
      </c>
      <c r="E11" s="46" t="s">
        <v>171</v>
      </c>
      <c r="F11" s="46"/>
      <c r="G11" s="47"/>
      <c r="H11" s="23"/>
      <c r="I11" s="25"/>
      <c r="J11" s="23"/>
      <c r="K11" s="23"/>
      <c r="L11" s="23"/>
      <c r="M11" s="23"/>
      <c r="N11" s="23"/>
      <c r="O11" s="23"/>
      <c r="P11" s="23"/>
      <c r="Q11" s="23"/>
    </row>
    <row r="12" spans="1:17" x14ac:dyDescent="0.3">
      <c r="A12" s="44" t="s">
        <v>172</v>
      </c>
      <c r="B12" s="44">
        <v>33992</v>
      </c>
      <c r="C12" s="44">
        <v>443965</v>
      </c>
      <c r="D12" s="44">
        <v>114764</v>
      </c>
      <c r="E12" s="44" t="s">
        <v>173</v>
      </c>
      <c r="F12" s="44"/>
      <c r="G12" s="45"/>
      <c r="H12" s="23"/>
      <c r="I12" s="26"/>
      <c r="J12" s="23"/>
      <c r="K12" s="23"/>
      <c r="L12" s="23"/>
      <c r="M12" s="23"/>
      <c r="N12" s="23"/>
      <c r="O12" s="23"/>
      <c r="P12" s="23"/>
      <c r="Q12" s="23"/>
    </row>
    <row r="13" spans="1:17" x14ac:dyDescent="0.3">
      <c r="A13" s="46" t="s">
        <v>174</v>
      </c>
      <c r="B13" s="46">
        <v>27926</v>
      </c>
      <c r="C13" s="46">
        <v>402156</v>
      </c>
      <c r="D13" s="46">
        <v>66375</v>
      </c>
      <c r="E13" s="46" t="s">
        <v>169</v>
      </c>
      <c r="F13" s="46"/>
      <c r="G13" s="47"/>
      <c r="H13" s="23"/>
      <c r="I13" s="27"/>
      <c r="J13" s="23"/>
      <c r="K13" s="23"/>
      <c r="L13" s="23"/>
      <c r="M13" s="23"/>
      <c r="N13" s="23"/>
      <c r="O13" s="23"/>
      <c r="P13" s="23"/>
      <c r="Q13" s="23"/>
    </row>
    <row r="14" spans="1:17" x14ac:dyDescent="0.3">
      <c r="A14" s="44" t="s">
        <v>175</v>
      </c>
      <c r="B14" s="44">
        <v>27442</v>
      </c>
      <c r="C14" s="44">
        <v>326454</v>
      </c>
      <c r="D14" s="44">
        <v>74802</v>
      </c>
      <c r="E14" s="44" t="s">
        <v>169</v>
      </c>
      <c r="F14" s="44"/>
      <c r="G14" s="45"/>
      <c r="H14" s="23"/>
      <c r="I14" s="28"/>
      <c r="J14" s="23"/>
      <c r="K14" s="23"/>
      <c r="L14" s="23"/>
      <c r="M14" s="23"/>
      <c r="N14" s="23"/>
      <c r="O14" s="23"/>
      <c r="P14" s="23"/>
      <c r="Q14" s="23"/>
    </row>
    <row r="15" spans="1:17" x14ac:dyDescent="0.3">
      <c r="A15" s="46" t="s">
        <v>176</v>
      </c>
      <c r="B15" s="46">
        <v>29563</v>
      </c>
      <c r="C15" s="46">
        <v>333631</v>
      </c>
      <c r="D15" s="46">
        <v>155749</v>
      </c>
      <c r="E15" s="46" t="s">
        <v>166</v>
      </c>
      <c r="F15" s="46"/>
      <c r="G15" s="47"/>
      <c r="H15" s="23"/>
      <c r="I15" s="29"/>
      <c r="J15" s="23"/>
      <c r="K15" s="23"/>
      <c r="L15" s="23"/>
      <c r="M15" s="23"/>
      <c r="N15" s="23"/>
      <c r="O15" s="23"/>
      <c r="P15" s="23"/>
      <c r="Q15" s="23"/>
    </row>
    <row r="16" spans="1:17" x14ac:dyDescent="0.3">
      <c r="A16" s="44" t="s">
        <v>177</v>
      </c>
      <c r="B16" s="44">
        <v>33009</v>
      </c>
      <c r="C16" s="44">
        <v>374691</v>
      </c>
      <c r="D16" s="44">
        <v>90654</v>
      </c>
      <c r="E16" s="44" t="s">
        <v>166</v>
      </c>
      <c r="F16" s="44"/>
      <c r="G16" s="45"/>
      <c r="H16" s="23"/>
      <c r="I16" s="30"/>
      <c r="J16" s="23"/>
      <c r="K16" s="23"/>
      <c r="L16" s="23"/>
      <c r="M16" s="23"/>
      <c r="N16" s="23"/>
      <c r="O16" s="23"/>
      <c r="P16" s="23"/>
      <c r="Q16" s="23"/>
    </row>
    <row r="17" spans="1:17" x14ac:dyDescent="0.3">
      <c r="A17" s="46" t="s">
        <v>178</v>
      </c>
      <c r="B17" s="46">
        <v>31468</v>
      </c>
      <c r="C17" s="46">
        <v>278110</v>
      </c>
      <c r="D17" s="46">
        <v>85329</v>
      </c>
      <c r="E17" s="46" t="s">
        <v>173</v>
      </c>
      <c r="F17" s="46"/>
      <c r="G17" s="47"/>
      <c r="H17" s="23"/>
      <c r="I17" s="31"/>
      <c r="J17" s="23"/>
      <c r="K17" s="23"/>
      <c r="L17" s="23"/>
      <c r="M17" s="23"/>
      <c r="N17" s="23"/>
      <c r="O17" s="23"/>
      <c r="P17" s="23"/>
      <c r="Q17" s="23"/>
    </row>
    <row r="18" spans="1:17" x14ac:dyDescent="0.3">
      <c r="A18" s="44" t="s">
        <v>179</v>
      </c>
      <c r="B18" s="44">
        <v>34068</v>
      </c>
      <c r="C18" s="44">
        <v>442974</v>
      </c>
      <c r="D18" s="44">
        <v>25668</v>
      </c>
      <c r="E18" s="44" t="s">
        <v>173</v>
      </c>
      <c r="F18" s="44"/>
      <c r="G18" s="45"/>
      <c r="H18" s="23"/>
      <c r="I18" s="32"/>
      <c r="J18" s="23"/>
      <c r="K18" s="23"/>
      <c r="L18" s="23"/>
      <c r="M18" s="23"/>
      <c r="N18" s="23"/>
      <c r="O18" s="23"/>
      <c r="P18" s="23"/>
      <c r="Q18" s="23"/>
    </row>
    <row r="19" spans="1:17" x14ac:dyDescent="0.3">
      <c r="A19" s="46" t="s">
        <v>180</v>
      </c>
      <c r="B19" s="46">
        <v>27237</v>
      </c>
      <c r="C19" s="46">
        <v>518932</v>
      </c>
      <c r="D19" s="46">
        <v>53512</v>
      </c>
      <c r="E19" s="46" t="s">
        <v>171</v>
      </c>
      <c r="F19" s="46"/>
      <c r="G19" s="47"/>
      <c r="H19" s="23"/>
      <c r="I19" s="33"/>
      <c r="J19" s="23"/>
      <c r="K19" s="23"/>
      <c r="L19" s="23"/>
      <c r="M19" s="23"/>
      <c r="N19" s="23"/>
      <c r="O19" s="23"/>
      <c r="P19" s="23"/>
      <c r="Q19" s="23"/>
    </row>
    <row r="20" spans="1:17" x14ac:dyDescent="0.3">
      <c r="A20" s="44" t="s">
        <v>181</v>
      </c>
      <c r="B20" s="44">
        <v>28961</v>
      </c>
      <c r="C20" s="44">
        <v>436695</v>
      </c>
      <c r="D20" s="44">
        <v>33786</v>
      </c>
      <c r="E20" s="44" t="s">
        <v>164</v>
      </c>
      <c r="F20" s="44"/>
      <c r="G20" s="45"/>
      <c r="H20" s="23"/>
      <c r="I20" s="34"/>
      <c r="J20" s="23"/>
      <c r="K20" s="23"/>
      <c r="L20" s="23"/>
      <c r="M20" s="23"/>
      <c r="N20" s="23"/>
      <c r="O20" s="23"/>
      <c r="P20" s="23"/>
      <c r="Q20" s="23"/>
    </row>
    <row r="21" spans="1:17" x14ac:dyDescent="0.3">
      <c r="A21" s="46" t="s">
        <v>182</v>
      </c>
      <c r="B21" s="46">
        <v>20713</v>
      </c>
      <c r="C21" s="46">
        <v>311878</v>
      </c>
      <c r="D21" s="46">
        <v>50629</v>
      </c>
      <c r="E21" s="46" t="s">
        <v>171</v>
      </c>
      <c r="F21" s="46"/>
      <c r="G21" s="47"/>
      <c r="H21" s="23"/>
      <c r="I21" s="35"/>
      <c r="J21" s="23"/>
      <c r="K21" s="23"/>
      <c r="L21" s="23"/>
      <c r="M21" s="23"/>
      <c r="N21" s="23"/>
      <c r="O21" s="23"/>
      <c r="P21" s="23"/>
      <c r="Q21" s="23"/>
    </row>
    <row r="22" spans="1:17" x14ac:dyDescent="0.3">
      <c r="A22" s="44" t="s">
        <v>183</v>
      </c>
      <c r="B22" s="44">
        <v>34536</v>
      </c>
      <c r="C22" s="44">
        <v>449470</v>
      </c>
      <c r="D22" s="44">
        <v>52235</v>
      </c>
      <c r="E22" s="44" t="s">
        <v>171</v>
      </c>
      <c r="F22" s="44"/>
      <c r="G22" s="45"/>
      <c r="H22" s="23"/>
      <c r="I22" s="36"/>
      <c r="J22" s="23"/>
      <c r="K22" s="23"/>
      <c r="L22" s="23"/>
      <c r="M22" s="23"/>
      <c r="N22" s="23"/>
      <c r="O22" s="23"/>
      <c r="P22" s="23"/>
      <c r="Q22" s="23"/>
    </row>
    <row r="23" spans="1:17" x14ac:dyDescent="0.3">
      <c r="A23" s="46" t="s">
        <v>184</v>
      </c>
      <c r="B23" s="46">
        <v>32473</v>
      </c>
      <c r="C23" s="46">
        <v>479423</v>
      </c>
      <c r="D23" s="46">
        <v>166224</v>
      </c>
      <c r="E23" s="46" t="s">
        <v>171</v>
      </c>
      <c r="F23" s="46"/>
      <c r="G23" s="47"/>
      <c r="H23" s="23"/>
      <c r="I23" s="37"/>
      <c r="J23" s="23"/>
      <c r="K23" s="23"/>
      <c r="L23" s="23"/>
      <c r="M23" s="23"/>
      <c r="N23" s="23"/>
      <c r="O23" s="23"/>
      <c r="P23" s="23"/>
      <c r="Q23" s="23"/>
    </row>
    <row r="24" spans="1:17" x14ac:dyDescent="0.3">
      <c r="A24" s="44" t="s">
        <v>185</v>
      </c>
      <c r="B24" s="44">
        <v>22201</v>
      </c>
      <c r="C24" s="44">
        <v>342386</v>
      </c>
      <c r="D24" s="44">
        <v>144909</v>
      </c>
      <c r="E24" s="44" t="s">
        <v>173</v>
      </c>
      <c r="F24" s="44"/>
      <c r="G24" s="45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3">
      <c r="A25" s="46" t="s">
        <v>186</v>
      </c>
      <c r="B25" s="46">
        <v>20820</v>
      </c>
      <c r="C25" s="46">
        <v>587995</v>
      </c>
      <c r="D25" s="46">
        <v>96094</v>
      </c>
      <c r="E25" s="46" t="s">
        <v>166</v>
      </c>
      <c r="F25" s="46"/>
      <c r="G25" s="47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3">
      <c r="A26" s="44" t="s">
        <v>187</v>
      </c>
      <c r="B26" s="44">
        <v>20374</v>
      </c>
      <c r="C26" s="44">
        <v>689017</v>
      </c>
      <c r="D26" s="44">
        <v>212428</v>
      </c>
      <c r="E26" s="44" t="s">
        <v>166</v>
      </c>
      <c r="F26" s="44"/>
      <c r="G26" s="45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3">
      <c r="A27" s="46" t="s">
        <v>188</v>
      </c>
      <c r="B27" s="46">
        <v>26900</v>
      </c>
      <c r="C27" s="46">
        <v>380780</v>
      </c>
      <c r="D27" s="46">
        <v>66245</v>
      </c>
      <c r="E27" s="46" t="s">
        <v>164</v>
      </c>
      <c r="F27" s="46"/>
      <c r="G27" s="47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x14ac:dyDescent="0.3">
      <c r="A28" s="44" t="s">
        <v>189</v>
      </c>
      <c r="B28" s="44">
        <v>34075</v>
      </c>
      <c r="C28" s="44">
        <v>347609</v>
      </c>
      <c r="D28" s="44">
        <v>90642</v>
      </c>
      <c r="E28" s="44" t="s">
        <v>173</v>
      </c>
      <c r="F28" s="44"/>
      <c r="G28" s="45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3">
      <c r="A29" s="46" t="s">
        <v>190</v>
      </c>
      <c r="B29" s="46">
        <v>25378</v>
      </c>
      <c r="C29" s="46">
        <v>426640</v>
      </c>
      <c r="D29" s="46">
        <v>160538</v>
      </c>
      <c r="E29" s="46" t="s">
        <v>173</v>
      </c>
      <c r="F29" s="46"/>
      <c r="G29" s="47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3">
      <c r="A30" s="44" t="s">
        <v>191</v>
      </c>
      <c r="B30" s="44">
        <v>25890</v>
      </c>
      <c r="C30" s="44">
        <v>541834</v>
      </c>
      <c r="D30" s="44">
        <v>42419</v>
      </c>
      <c r="E30" s="44" t="s">
        <v>164</v>
      </c>
      <c r="F30" s="44"/>
      <c r="G30" s="45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x14ac:dyDescent="0.3">
      <c r="A31" s="46" t="s">
        <v>192</v>
      </c>
      <c r="B31" s="46">
        <v>31635</v>
      </c>
      <c r="C31" s="46">
        <v>343189</v>
      </c>
      <c r="D31" s="46">
        <v>134070</v>
      </c>
      <c r="E31" s="46" t="s">
        <v>171</v>
      </c>
      <c r="F31" s="46"/>
      <c r="G31" s="47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x14ac:dyDescent="0.3">
      <c r="A32" s="44" t="s">
        <v>193</v>
      </c>
      <c r="B32" s="44">
        <v>33881</v>
      </c>
      <c r="C32" s="44">
        <v>262016</v>
      </c>
      <c r="D32" s="44">
        <v>33930</v>
      </c>
      <c r="E32" s="44" t="s">
        <v>166</v>
      </c>
      <c r="F32" s="44"/>
      <c r="G32" s="45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7" x14ac:dyDescent="0.3">
      <c r="A33" s="46" t="s">
        <v>194</v>
      </c>
      <c r="B33" s="46">
        <v>25529</v>
      </c>
      <c r="C33" s="46">
        <v>297970</v>
      </c>
      <c r="D33" s="46">
        <v>130493</v>
      </c>
      <c r="E33" s="46" t="s">
        <v>173</v>
      </c>
      <c r="F33" s="46"/>
      <c r="G33" s="47"/>
    </row>
    <row r="34" spans="1:7" x14ac:dyDescent="0.3">
      <c r="A34" s="44" t="s">
        <v>195</v>
      </c>
      <c r="B34" s="44">
        <v>21327</v>
      </c>
      <c r="C34" s="44">
        <v>539732</v>
      </c>
      <c r="D34" s="44">
        <v>106500</v>
      </c>
      <c r="E34" s="44" t="s">
        <v>171</v>
      </c>
      <c r="F34" s="44"/>
      <c r="G34" s="45"/>
    </row>
    <row r="35" spans="1:7" x14ac:dyDescent="0.3">
      <c r="A35" s="46" t="s">
        <v>196</v>
      </c>
      <c r="B35" s="46">
        <v>21509</v>
      </c>
      <c r="C35" s="46">
        <v>318624</v>
      </c>
      <c r="D35" s="46">
        <v>82665</v>
      </c>
      <c r="E35" s="46" t="s">
        <v>173</v>
      </c>
      <c r="F35" s="46"/>
      <c r="G35" s="47"/>
    </row>
    <row r="36" spans="1:7" x14ac:dyDescent="0.3">
      <c r="A36" s="44" t="s">
        <v>197</v>
      </c>
      <c r="B36" s="44">
        <v>31599</v>
      </c>
      <c r="C36" s="44">
        <v>486450</v>
      </c>
      <c r="D36" s="44">
        <v>27506</v>
      </c>
      <c r="E36" s="44" t="s">
        <v>169</v>
      </c>
      <c r="F36" s="44"/>
      <c r="G36" s="45"/>
    </row>
    <row r="37" spans="1:7" x14ac:dyDescent="0.3">
      <c r="A37" s="46" t="s">
        <v>198</v>
      </c>
      <c r="B37" s="46">
        <v>34271</v>
      </c>
      <c r="C37" s="46">
        <v>315602</v>
      </c>
      <c r="D37" s="46">
        <v>130199</v>
      </c>
      <c r="E37" s="46" t="s">
        <v>173</v>
      </c>
      <c r="F37" s="46"/>
      <c r="G37" s="47"/>
    </row>
    <row r="38" spans="1:7" x14ac:dyDescent="0.3">
      <c r="A38" s="44" t="s">
        <v>199</v>
      </c>
      <c r="B38" s="44">
        <v>20909</v>
      </c>
      <c r="C38" s="44">
        <v>278381</v>
      </c>
      <c r="D38" s="44">
        <v>123786</v>
      </c>
      <c r="E38" s="44" t="s">
        <v>173</v>
      </c>
      <c r="F38" s="44"/>
      <c r="G38" s="45"/>
    </row>
    <row r="39" spans="1:7" x14ac:dyDescent="0.3">
      <c r="A39" s="46" t="s">
        <v>200</v>
      </c>
      <c r="B39" s="46">
        <v>22427</v>
      </c>
      <c r="C39" s="46">
        <v>303276</v>
      </c>
      <c r="D39" s="46">
        <v>86499</v>
      </c>
      <c r="E39" s="46" t="s">
        <v>164</v>
      </c>
      <c r="F39" s="46"/>
      <c r="G39" s="47"/>
    </row>
    <row r="40" spans="1:7" x14ac:dyDescent="0.3">
      <c r="A40" s="44" t="s">
        <v>201</v>
      </c>
      <c r="B40" s="44">
        <v>33727</v>
      </c>
      <c r="C40" s="44">
        <v>512991</v>
      </c>
      <c r="D40" s="44">
        <v>114762</v>
      </c>
      <c r="E40" s="44" t="s">
        <v>173</v>
      </c>
      <c r="F40" s="44"/>
      <c r="G40" s="45"/>
    </row>
    <row r="41" spans="1:7" x14ac:dyDescent="0.3">
      <c r="A41" s="46" t="s">
        <v>202</v>
      </c>
      <c r="B41" s="46">
        <v>24445</v>
      </c>
      <c r="C41" s="46">
        <v>339942</v>
      </c>
      <c r="D41" s="46">
        <v>88310</v>
      </c>
      <c r="E41" s="46" t="s">
        <v>164</v>
      </c>
      <c r="F41" s="46"/>
      <c r="G41" s="47"/>
    </row>
    <row r="42" spans="1:7" x14ac:dyDescent="0.3">
      <c r="A42" s="44" t="s">
        <v>203</v>
      </c>
      <c r="B42" s="44">
        <v>20455</v>
      </c>
      <c r="C42" s="44">
        <v>474324</v>
      </c>
      <c r="D42" s="44">
        <v>100029</v>
      </c>
      <c r="E42" s="44" t="s">
        <v>164</v>
      </c>
      <c r="F42" s="44"/>
      <c r="G42" s="45"/>
    </row>
    <row r="43" spans="1:7" x14ac:dyDescent="0.3">
      <c r="A43" s="46" t="s">
        <v>204</v>
      </c>
      <c r="B43" s="46">
        <v>23157</v>
      </c>
      <c r="C43" s="46">
        <v>433871</v>
      </c>
      <c r="D43" s="46">
        <v>163810</v>
      </c>
      <c r="E43" s="46" t="s">
        <v>173</v>
      </c>
      <c r="F43" s="46"/>
      <c r="G43" s="47"/>
    </row>
    <row r="44" spans="1:7" x14ac:dyDescent="0.3">
      <c r="A44" s="44" t="s">
        <v>205</v>
      </c>
      <c r="B44" s="44">
        <v>27457</v>
      </c>
      <c r="C44" s="44">
        <v>344424</v>
      </c>
      <c r="D44" s="44">
        <v>168676</v>
      </c>
      <c r="E44" s="44" t="s">
        <v>164</v>
      </c>
      <c r="F44" s="44"/>
      <c r="G44" s="45"/>
    </row>
    <row r="45" spans="1:7" x14ac:dyDescent="0.3">
      <c r="A45" s="46" t="s">
        <v>206</v>
      </c>
      <c r="B45" s="46">
        <v>29179</v>
      </c>
      <c r="C45" s="46">
        <v>637576</v>
      </c>
      <c r="D45" s="46">
        <v>166533</v>
      </c>
      <c r="E45" s="46" t="s">
        <v>171</v>
      </c>
      <c r="F45" s="46"/>
      <c r="G45" s="47"/>
    </row>
    <row r="46" spans="1:7" x14ac:dyDescent="0.3">
      <c r="A46" s="44" t="s">
        <v>207</v>
      </c>
      <c r="B46" s="44">
        <v>33108</v>
      </c>
      <c r="C46" s="44">
        <v>410362</v>
      </c>
      <c r="D46" s="44">
        <v>189986</v>
      </c>
      <c r="E46" s="44" t="s">
        <v>164</v>
      </c>
      <c r="F46" s="44"/>
      <c r="G46" s="45"/>
    </row>
    <row r="47" spans="1:7" x14ac:dyDescent="0.3">
      <c r="A47" s="46" t="s">
        <v>208</v>
      </c>
      <c r="B47" s="46">
        <v>22412</v>
      </c>
      <c r="C47" s="46">
        <v>194961</v>
      </c>
      <c r="D47" s="46">
        <v>36323</v>
      </c>
      <c r="E47" s="46" t="s">
        <v>164</v>
      </c>
      <c r="F47" s="46"/>
      <c r="G47" s="47"/>
    </row>
    <row r="48" spans="1:7" x14ac:dyDescent="0.3">
      <c r="A48" s="44" t="s">
        <v>209</v>
      </c>
      <c r="B48" s="44">
        <v>32707</v>
      </c>
      <c r="C48" s="44">
        <v>385452</v>
      </c>
      <c r="D48" s="44">
        <v>121933</v>
      </c>
      <c r="E48" s="44" t="s">
        <v>171</v>
      </c>
      <c r="F48" s="44"/>
      <c r="G48" s="45"/>
    </row>
    <row r="49" spans="1:7" x14ac:dyDescent="0.3">
      <c r="A49" s="46" t="s">
        <v>210</v>
      </c>
      <c r="B49" s="46">
        <v>28762</v>
      </c>
      <c r="C49" s="46">
        <v>480960</v>
      </c>
      <c r="D49" s="46">
        <v>185816</v>
      </c>
      <c r="E49" s="46" t="s">
        <v>169</v>
      </c>
      <c r="F49" s="46"/>
      <c r="G49" s="47"/>
    </row>
    <row r="50" spans="1:7" x14ac:dyDescent="0.3">
      <c r="A50" s="44" t="s">
        <v>211</v>
      </c>
      <c r="B50" s="44">
        <v>31277</v>
      </c>
      <c r="C50" s="44">
        <v>347255</v>
      </c>
      <c r="D50" s="44">
        <v>117734</v>
      </c>
      <c r="E50" s="44" t="s">
        <v>173</v>
      </c>
      <c r="F50" s="44"/>
      <c r="G50" s="45"/>
    </row>
    <row r="51" spans="1:7" x14ac:dyDescent="0.3">
      <c r="A51" s="46" t="s">
        <v>212</v>
      </c>
      <c r="B51" s="46">
        <v>31846</v>
      </c>
      <c r="C51" s="46">
        <v>521081</v>
      </c>
      <c r="D51" s="46">
        <v>142055</v>
      </c>
      <c r="E51" s="46" t="s">
        <v>166</v>
      </c>
      <c r="F51" s="46"/>
      <c r="G51" s="47"/>
    </row>
    <row r="52" spans="1:7" x14ac:dyDescent="0.3">
      <c r="A52" s="44" t="s">
        <v>213</v>
      </c>
      <c r="B52" s="44">
        <v>33287</v>
      </c>
      <c r="C52" s="44">
        <v>492750</v>
      </c>
      <c r="D52" s="44">
        <v>90073</v>
      </c>
      <c r="E52" s="44" t="s">
        <v>171</v>
      </c>
      <c r="F52" s="44"/>
      <c r="G52" s="45"/>
    </row>
    <row r="53" spans="1:7" x14ac:dyDescent="0.3">
      <c r="A53" s="46" t="s">
        <v>214</v>
      </c>
      <c r="B53" s="46">
        <v>34087</v>
      </c>
      <c r="C53" s="46">
        <v>290314</v>
      </c>
      <c r="D53" s="46">
        <v>136491</v>
      </c>
      <c r="E53" s="46" t="s">
        <v>166</v>
      </c>
      <c r="F53" s="46"/>
      <c r="G53" s="47"/>
    </row>
    <row r="54" spans="1:7" x14ac:dyDescent="0.3">
      <c r="A54" s="44" t="s">
        <v>215</v>
      </c>
      <c r="B54" s="44">
        <v>32568</v>
      </c>
      <c r="C54" s="44">
        <v>615932</v>
      </c>
      <c r="D54" s="44">
        <v>178911</v>
      </c>
      <c r="E54" s="44" t="s">
        <v>173</v>
      </c>
      <c r="F54" s="44"/>
      <c r="G54" s="45"/>
    </row>
    <row r="55" spans="1:7" x14ac:dyDescent="0.3">
      <c r="A55" s="46" t="s">
        <v>216</v>
      </c>
      <c r="B55" s="46">
        <v>26912</v>
      </c>
      <c r="C55" s="46">
        <v>395489</v>
      </c>
      <c r="D55" s="46">
        <v>149428</v>
      </c>
      <c r="E55" s="46" t="s">
        <v>171</v>
      </c>
      <c r="F55" s="46"/>
      <c r="G55" s="47"/>
    </row>
    <row r="56" spans="1:7" x14ac:dyDescent="0.3">
      <c r="A56" s="44" t="s">
        <v>217</v>
      </c>
      <c r="B56" s="44">
        <v>26023</v>
      </c>
      <c r="C56" s="44">
        <v>385800</v>
      </c>
      <c r="D56" s="44">
        <v>130701</v>
      </c>
      <c r="E56" s="44" t="s">
        <v>173</v>
      </c>
      <c r="F56" s="44"/>
      <c r="G56" s="45"/>
    </row>
    <row r="57" spans="1:7" x14ac:dyDescent="0.3">
      <c r="A57" s="46" t="s">
        <v>218</v>
      </c>
      <c r="B57" s="46">
        <v>26553</v>
      </c>
      <c r="C57" s="46">
        <v>306853</v>
      </c>
      <c r="D57" s="46">
        <v>96387</v>
      </c>
      <c r="E57" s="46" t="s">
        <v>164</v>
      </c>
      <c r="F57" s="46"/>
      <c r="G57" s="47"/>
    </row>
    <row r="58" spans="1:7" x14ac:dyDescent="0.3">
      <c r="A58" s="44" t="s">
        <v>219</v>
      </c>
      <c r="B58" s="44">
        <v>23666</v>
      </c>
      <c r="C58" s="44">
        <v>490570</v>
      </c>
      <c r="D58" s="44">
        <v>49986</v>
      </c>
      <c r="E58" s="44" t="s">
        <v>173</v>
      </c>
      <c r="F58" s="44"/>
      <c r="G58" s="45"/>
    </row>
    <row r="59" spans="1:7" x14ac:dyDescent="0.3">
      <c r="A59" s="46" t="s">
        <v>220</v>
      </c>
      <c r="B59" s="46">
        <v>23919</v>
      </c>
      <c r="C59" s="46">
        <v>410913</v>
      </c>
      <c r="D59" s="46">
        <v>139842</v>
      </c>
      <c r="E59" s="46" t="s">
        <v>171</v>
      </c>
      <c r="F59" s="46"/>
      <c r="G59" s="47"/>
    </row>
    <row r="60" spans="1:7" x14ac:dyDescent="0.3">
      <c r="A60" s="44" t="s">
        <v>221</v>
      </c>
      <c r="B60" s="44">
        <v>33553</v>
      </c>
      <c r="C60" s="44">
        <v>410571</v>
      </c>
      <c r="D60" s="44">
        <v>99442</v>
      </c>
      <c r="E60" s="44" t="s">
        <v>166</v>
      </c>
      <c r="F60" s="44"/>
      <c r="G60" s="45"/>
    </row>
    <row r="61" spans="1:7" x14ac:dyDescent="0.3">
      <c r="A61" s="46" t="s">
        <v>222</v>
      </c>
      <c r="B61" s="46">
        <v>22429</v>
      </c>
      <c r="C61" s="46">
        <v>290915</v>
      </c>
      <c r="D61" s="46">
        <v>3925</v>
      </c>
      <c r="E61" s="46" t="s">
        <v>164</v>
      </c>
      <c r="F61" s="46"/>
      <c r="G61" s="47"/>
    </row>
    <row r="62" spans="1:7" x14ac:dyDescent="0.3">
      <c r="A62" s="44" t="s">
        <v>223</v>
      </c>
      <c r="B62" s="44">
        <v>23039</v>
      </c>
      <c r="C62" s="44">
        <v>445544</v>
      </c>
      <c r="D62" s="44">
        <v>183086</v>
      </c>
      <c r="E62" s="44" t="s">
        <v>171</v>
      </c>
      <c r="F62" s="44"/>
      <c r="G62" s="45"/>
    </row>
    <row r="63" spans="1:7" x14ac:dyDescent="0.3">
      <c r="A63" s="46" t="s">
        <v>224</v>
      </c>
      <c r="B63" s="46">
        <v>22919</v>
      </c>
      <c r="C63" s="46">
        <v>601960</v>
      </c>
      <c r="D63" s="46">
        <v>143859</v>
      </c>
      <c r="E63" s="46" t="s">
        <v>171</v>
      </c>
      <c r="F63" s="46"/>
      <c r="G63" s="47"/>
    </row>
    <row r="64" spans="1:7" x14ac:dyDescent="0.3">
      <c r="A64" s="44" t="s">
        <v>225</v>
      </c>
      <c r="B64" s="44">
        <v>25313</v>
      </c>
      <c r="C64" s="44">
        <v>376333</v>
      </c>
      <c r="D64" s="44">
        <v>176375</v>
      </c>
      <c r="E64" s="44" t="s">
        <v>166</v>
      </c>
      <c r="F64" s="44"/>
      <c r="G64" s="45"/>
    </row>
    <row r="65" spans="1:7" x14ac:dyDescent="0.3">
      <c r="A65" s="46" t="s">
        <v>226</v>
      </c>
      <c r="B65" s="46">
        <v>21876</v>
      </c>
      <c r="C65" s="46">
        <v>497940</v>
      </c>
      <c r="D65" s="46">
        <v>119848</v>
      </c>
      <c r="E65" s="46" t="s">
        <v>166</v>
      </c>
      <c r="F65" s="46"/>
      <c r="G65" s="47"/>
    </row>
    <row r="66" spans="1:7" x14ac:dyDescent="0.3">
      <c r="A66" s="44" t="s">
        <v>227</v>
      </c>
      <c r="B66" s="44">
        <v>27394</v>
      </c>
      <c r="C66" s="44">
        <v>303812</v>
      </c>
      <c r="D66" s="44">
        <v>109341</v>
      </c>
      <c r="E66" s="44" t="s">
        <v>166</v>
      </c>
      <c r="F66" s="44"/>
      <c r="G66" s="45"/>
    </row>
    <row r="67" spans="1:7" x14ac:dyDescent="0.3">
      <c r="A67" s="46" t="s">
        <v>228</v>
      </c>
      <c r="B67" s="46">
        <v>25748</v>
      </c>
      <c r="C67" s="46">
        <v>309283</v>
      </c>
      <c r="D67" s="46">
        <v>143540</v>
      </c>
      <c r="E67" s="46" t="s">
        <v>173</v>
      </c>
      <c r="F67" s="46"/>
      <c r="G67" s="47"/>
    </row>
    <row r="68" spans="1:7" x14ac:dyDescent="0.3">
      <c r="A68" s="44" t="s">
        <v>229</v>
      </c>
      <c r="B68" s="44">
        <v>20289</v>
      </c>
      <c r="C68" s="44">
        <v>256903</v>
      </c>
      <c r="D68" s="44">
        <v>49167</v>
      </c>
      <c r="E68" s="44" t="s">
        <v>166</v>
      </c>
      <c r="F68" s="44"/>
      <c r="G68" s="45"/>
    </row>
    <row r="69" spans="1:7" x14ac:dyDescent="0.3">
      <c r="A69" s="46" t="s">
        <v>230</v>
      </c>
      <c r="B69" s="46">
        <v>33721</v>
      </c>
      <c r="C69" s="46">
        <v>420810</v>
      </c>
      <c r="D69" s="46">
        <v>77783</v>
      </c>
      <c r="E69" s="46" t="s">
        <v>173</v>
      </c>
      <c r="F69" s="46"/>
      <c r="G69" s="47"/>
    </row>
    <row r="70" spans="1:7" x14ac:dyDescent="0.3">
      <c r="A70" s="44" t="s">
        <v>231</v>
      </c>
      <c r="B70" s="44">
        <v>27946</v>
      </c>
      <c r="C70" s="44">
        <v>385035</v>
      </c>
      <c r="D70" s="44">
        <v>151340</v>
      </c>
      <c r="E70" s="44" t="s">
        <v>173</v>
      </c>
      <c r="F70" s="44"/>
      <c r="G70" s="45"/>
    </row>
    <row r="71" spans="1:7" x14ac:dyDescent="0.3">
      <c r="A71" s="46" t="s">
        <v>232</v>
      </c>
      <c r="B71" s="46">
        <v>28818</v>
      </c>
      <c r="C71" s="46">
        <v>381041</v>
      </c>
      <c r="D71" s="46">
        <v>115575</v>
      </c>
      <c r="E71" s="46" t="s">
        <v>171</v>
      </c>
      <c r="F71" s="46"/>
      <c r="G71" s="47"/>
    </row>
    <row r="72" spans="1:7" x14ac:dyDescent="0.3">
      <c r="A72" s="44" t="s">
        <v>233</v>
      </c>
      <c r="B72" s="44">
        <v>29207</v>
      </c>
      <c r="C72" s="44">
        <v>284820</v>
      </c>
      <c r="D72" s="44">
        <v>112311</v>
      </c>
      <c r="E72" s="44" t="s">
        <v>171</v>
      </c>
      <c r="F72" s="44"/>
      <c r="G72" s="45"/>
    </row>
    <row r="73" spans="1:7" x14ac:dyDescent="0.3">
      <c r="A73" s="46" t="s">
        <v>234</v>
      </c>
      <c r="B73" s="46">
        <v>27535</v>
      </c>
      <c r="C73" s="46">
        <v>628593</v>
      </c>
      <c r="D73" s="46">
        <v>162468</v>
      </c>
      <c r="E73" s="46" t="s">
        <v>171</v>
      </c>
      <c r="F73" s="46"/>
      <c r="G73" s="47"/>
    </row>
    <row r="74" spans="1:7" x14ac:dyDescent="0.3">
      <c r="A74" s="44" t="s">
        <v>235</v>
      </c>
      <c r="B74" s="44">
        <v>21868</v>
      </c>
      <c r="C74" s="44">
        <v>375109</v>
      </c>
      <c r="D74" s="44">
        <v>75526</v>
      </c>
      <c r="E74" s="44" t="s">
        <v>173</v>
      </c>
      <c r="F74" s="44"/>
      <c r="G74" s="45"/>
    </row>
    <row r="75" spans="1:7" x14ac:dyDescent="0.3">
      <c r="A75" s="46" t="s">
        <v>236</v>
      </c>
      <c r="B75" s="46">
        <v>23754</v>
      </c>
      <c r="C75" s="46">
        <v>653169</v>
      </c>
      <c r="D75" s="46">
        <v>186717</v>
      </c>
      <c r="E75" s="46" t="s">
        <v>171</v>
      </c>
      <c r="F75" s="46"/>
      <c r="G75" s="47"/>
    </row>
    <row r="76" spans="1:7" x14ac:dyDescent="0.3">
      <c r="A76" s="44" t="s">
        <v>237</v>
      </c>
      <c r="B76" s="44">
        <v>30326</v>
      </c>
      <c r="C76" s="44">
        <v>191614</v>
      </c>
      <c r="D76" s="44">
        <v>34152</v>
      </c>
      <c r="E76" s="44" t="s">
        <v>164</v>
      </c>
      <c r="F76" s="44"/>
      <c r="G76" s="45"/>
    </row>
    <row r="77" spans="1:7" x14ac:dyDescent="0.3">
      <c r="A77" s="46" t="s">
        <v>238</v>
      </c>
      <c r="B77" s="46">
        <v>27024</v>
      </c>
      <c r="C77" s="46">
        <v>286250</v>
      </c>
      <c r="D77" s="46">
        <v>86753</v>
      </c>
      <c r="E77" s="46" t="s">
        <v>171</v>
      </c>
      <c r="F77" s="46"/>
      <c r="G77" s="47"/>
    </row>
    <row r="78" spans="1:7" x14ac:dyDescent="0.3">
      <c r="A78" s="44" t="s">
        <v>239</v>
      </c>
      <c r="B78" s="44">
        <v>31792</v>
      </c>
      <c r="C78" s="44">
        <v>491921</v>
      </c>
      <c r="D78" s="44">
        <v>126457</v>
      </c>
      <c r="E78" s="44" t="s">
        <v>164</v>
      </c>
      <c r="F78" s="44"/>
      <c r="G78" s="45"/>
    </row>
    <row r="79" spans="1:7" x14ac:dyDescent="0.3">
      <c r="A79" s="46" t="s">
        <v>240</v>
      </c>
      <c r="B79" s="46">
        <v>28106</v>
      </c>
      <c r="C79" s="46">
        <v>320820</v>
      </c>
      <c r="D79" s="46">
        <v>144881</v>
      </c>
      <c r="E79" s="46" t="s">
        <v>164</v>
      </c>
      <c r="F79" s="46"/>
      <c r="G79" s="47"/>
    </row>
    <row r="80" spans="1:7" x14ac:dyDescent="0.3">
      <c r="A80" s="44" t="s">
        <v>241</v>
      </c>
      <c r="B80" s="44">
        <v>31153</v>
      </c>
      <c r="C80" s="44">
        <v>389864</v>
      </c>
      <c r="D80" s="44">
        <v>163568</v>
      </c>
      <c r="E80" s="44" t="s">
        <v>169</v>
      </c>
      <c r="F80" s="44"/>
      <c r="G80" s="45"/>
    </row>
    <row r="81" spans="1:7" x14ac:dyDescent="0.3">
      <c r="A81" s="46" t="s">
        <v>242</v>
      </c>
      <c r="B81" s="46">
        <v>25559</v>
      </c>
      <c r="C81" s="46">
        <v>388677</v>
      </c>
      <c r="D81" s="46">
        <v>174507</v>
      </c>
      <c r="E81" s="46" t="s">
        <v>171</v>
      </c>
      <c r="F81" s="46"/>
      <c r="G81" s="47"/>
    </row>
    <row r="82" spans="1:7" x14ac:dyDescent="0.3">
      <c r="A82" s="44" t="s">
        <v>243</v>
      </c>
      <c r="B82" s="44">
        <v>20814</v>
      </c>
      <c r="C82" s="44">
        <v>551234</v>
      </c>
      <c r="D82" s="44">
        <v>104926</v>
      </c>
      <c r="E82" s="44" t="s">
        <v>171</v>
      </c>
      <c r="F82" s="44"/>
      <c r="G82" s="45"/>
    </row>
    <row r="83" spans="1:7" x14ac:dyDescent="0.3">
      <c r="A83" s="46" t="s">
        <v>244</v>
      </c>
      <c r="B83" s="46">
        <v>22733</v>
      </c>
      <c r="C83" s="46">
        <v>536448</v>
      </c>
      <c r="D83" s="46">
        <v>117361</v>
      </c>
      <c r="E83" s="46" t="s">
        <v>173</v>
      </c>
      <c r="F83" s="46"/>
      <c r="G83" s="47"/>
    </row>
    <row r="84" spans="1:7" x14ac:dyDescent="0.3">
      <c r="A84" s="44" t="s">
        <v>245</v>
      </c>
      <c r="B84" s="44">
        <v>30798</v>
      </c>
      <c r="C84" s="44">
        <v>296038</v>
      </c>
      <c r="D84" s="44">
        <v>97113</v>
      </c>
      <c r="E84" s="44" t="s">
        <v>173</v>
      </c>
      <c r="F84" s="44"/>
      <c r="G84" s="45"/>
    </row>
    <row r="85" spans="1:7" x14ac:dyDescent="0.3">
      <c r="A85" s="46" t="s">
        <v>246</v>
      </c>
      <c r="B85" s="46">
        <v>23789</v>
      </c>
      <c r="C85" s="46">
        <v>522567</v>
      </c>
      <c r="D85" s="46">
        <v>103013</v>
      </c>
      <c r="E85" s="46" t="s">
        <v>173</v>
      </c>
      <c r="F85" s="46"/>
      <c r="G85" s="47"/>
    </row>
    <row r="86" spans="1:7" x14ac:dyDescent="0.3">
      <c r="A86" s="44" t="s">
        <v>247</v>
      </c>
      <c r="B86" s="44">
        <v>25222</v>
      </c>
      <c r="C86" s="44">
        <v>361948</v>
      </c>
      <c r="D86" s="44">
        <v>52784</v>
      </c>
      <c r="E86" s="44" t="s">
        <v>169</v>
      </c>
      <c r="F86" s="44"/>
      <c r="G86" s="45"/>
    </row>
    <row r="87" spans="1:7" x14ac:dyDescent="0.3">
      <c r="A87" s="46" t="s">
        <v>248</v>
      </c>
      <c r="B87" s="46">
        <v>23041</v>
      </c>
      <c r="C87" s="46">
        <v>342396</v>
      </c>
      <c r="D87" s="46">
        <v>138585</v>
      </c>
      <c r="E87" s="46" t="s">
        <v>173</v>
      </c>
      <c r="F87" s="46"/>
      <c r="G87" s="47"/>
    </row>
    <row r="88" spans="1:7" x14ac:dyDescent="0.3">
      <c r="A88" s="44" t="s">
        <v>249</v>
      </c>
      <c r="B88" s="44">
        <v>28600</v>
      </c>
      <c r="C88" s="44">
        <v>551599</v>
      </c>
      <c r="D88" s="44">
        <v>157564</v>
      </c>
      <c r="E88" s="44" t="s">
        <v>171</v>
      </c>
      <c r="F88" s="44"/>
      <c r="G88" s="45"/>
    </row>
    <row r="89" spans="1:7" x14ac:dyDescent="0.3">
      <c r="A89" s="46" t="s">
        <v>250</v>
      </c>
      <c r="B89" s="46">
        <v>22837</v>
      </c>
      <c r="C89" s="46">
        <v>381769</v>
      </c>
      <c r="D89" s="46">
        <v>13951</v>
      </c>
      <c r="E89" s="46" t="s">
        <v>173</v>
      </c>
      <c r="F89" s="46"/>
      <c r="G89" s="47"/>
    </row>
    <row r="90" spans="1:7" x14ac:dyDescent="0.3">
      <c r="A90" s="44" t="s">
        <v>251</v>
      </c>
      <c r="B90" s="44">
        <v>20389</v>
      </c>
      <c r="C90" s="44">
        <v>514985</v>
      </c>
      <c r="D90" s="44">
        <v>156993</v>
      </c>
      <c r="E90" s="44" t="s">
        <v>166</v>
      </c>
      <c r="F90" s="44"/>
      <c r="G90" s="45"/>
    </row>
    <row r="91" spans="1:7" x14ac:dyDescent="0.3">
      <c r="A91" s="46" t="s">
        <v>252</v>
      </c>
      <c r="B91" s="46">
        <v>25578</v>
      </c>
      <c r="C91" s="46">
        <v>433043</v>
      </c>
      <c r="D91" s="46">
        <v>207309</v>
      </c>
      <c r="E91" s="46" t="s">
        <v>173</v>
      </c>
      <c r="F91" s="46"/>
      <c r="G91" s="47"/>
    </row>
    <row r="92" spans="1:7" x14ac:dyDescent="0.3">
      <c r="A92" s="44" t="s">
        <v>253</v>
      </c>
      <c r="B92" s="44">
        <v>30604</v>
      </c>
      <c r="C92" s="44">
        <v>666689</v>
      </c>
      <c r="D92" s="44">
        <v>211269</v>
      </c>
      <c r="E92" s="44" t="s">
        <v>164</v>
      </c>
      <c r="F92" s="44"/>
      <c r="G92" s="45"/>
    </row>
    <row r="93" spans="1:7" x14ac:dyDescent="0.3">
      <c r="A93" s="46" t="s">
        <v>254</v>
      </c>
      <c r="B93" s="46">
        <v>20806</v>
      </c>
      <c r="C93" s="46">
        <v>316385</v>
      </c>
      <c r="D93" s="46">
        <v>39276</v>
      </c>
      <c r="E93" s="46" t="s">
        <v>173</v>
      </c>
      <c r="F93" s="46"/>
      <c r="G93" s="47"/>
    </row>
    <row r="94" spans="1:7" x14ac:dyDescent="0.3">
      <c r="A94" s="44" t="s">
        <v>255</v>
      </c>
      <c r="B94" s="44">
        <v>22232</v>
      </c>
      <c r="C94" s="44">
        <v>407360</v>
      </c>
      <c r="D94" s="44">
        <v>89495</v>
      </c>
      <c r="E94" s="44" t="s">
        <v>173</v>
      </c>
      <c r="F94" s="44"/>
      <c r="G94" s="45"/>
    </row>
    <row r="95" spans="1:7" x14ac:dyDescent="0.3">
      <c r="A95" s="46" t="s">
        <v>256</v>
      </c>
      <c r="B95" s="46">
        <v>28888</v>
      </c>
      <c r="C95" s="46">
        <v>356948</v>
      </c>
      <c r="D95" s="46">
        <v>65047</v>
      </c>
      <c r="E95" s="46" t="s">
        <v>166</v>
      </c>
      <c r="F95" s="46"/>
      <c r="G95" s="47"/>
    </row>
    <row r="96" spans="1:7" x14ac:dyDescent="0.3">
      <c r="A96" s="44" t="s">
        <v>257</v>
      </c>
      <c r="B96" s="44">
        <v>24258</v>
      </c>
      <c r="C96" s="44">
        <v>184728</v>
      </c>
      <c r="D96" s="44">
        <v>44044</v>
      </c>
      <c r="E96" s="44" t="s">
        <v>171</v>
      </c>
      <c r="F96" s="44"/>
      <c r="G96" s="45"/>
    </row>
    <row r="97" spans="1:7" x14ac:dyDescent="0.3">
      <c r="A97" s="46" t="s">
        <v>258</v>
      </c>
      <c r="B97" s="46">
        <v>25340</v>
      </c>
      <c r="C97" s="46">
        <v>471544</v>
      </c>
      <c r="D97" s="46">
        <v>96218</v>
      </c>
      <c r="E97" s="46" t="s">
        <v>169</v>
      </c>
      <c r="F97" s="46"/>
      <c r="G97" s="47"/>
    </row>
    <row r="98" spans="1:7" x14ac:dyDescent="0.3">
      <c r="A98" s="44" t="s">
        <v>259</v>
      </c>
      <c r="B98" s="44">
        <v>32305</v>
      </c>
      <c r="C98" s="44">
        <v>254002</v>
      </c>
      <c r="D98" s="44">
        <v>83085</v>
      </c>
      <c r="E98" s="44" t="s">
        <v>164</v>
      </c>
      <c r="F98" s="44"/>
      <c r="G98" s="45"/>
    </row>
    <row r="99" spans="1:7" x14ac:dyDescent="0.3">
      <c r="A99" s="46" t="s">
        <v>260</v>
      </c>
      <c r="B99" s="46">
        <v>29313</v>
      </c>
      <c r="C99" s="46">
        <v>317752</v>
      </c>
      <c r="D99" s="46">
        <v>135317</v>
      </c>
      <c r="E99" s="46" t="s">
        <v>164</v>
      </c>
      <c r="F99" s="46"/>
      <c r="G99" s="47"/>
    </row>
    <row r="100" spans="1:7" x14ac:dyDescent="0.3">
      <c r="A100" s="44" t="s">
        <v>261</v>
      </c>
      <c r="B100" s="44">
        <v>26381</v>
      </c>
      <c r="C100" s="44">
        <v>392311</v>
      </c>
      <c r="D100" s="44">
        <v>54647</v>
      </c>
      <c r="E100" s="44" t="s">
        <v>171</v>
      </c>
      <c r="F100" s="44"/>
      <c r="G100" s="45"/>
    </row>
    <row r="101" spans="1:7" x14ac:dyDescent="0.3">
      <c r="A101" s="46" t="s">
        <v>262</v>
      </c>
      <c r="B101" s="46">
        <v>24538</v>
      </c>
      <c r="C101" s="46">
        <v>558129</v>
      </c>
      <c r="D101" s="46">
        <v>187485</v>
      </c>
      <c r="E101" s="46" t="s">
        <v>164</v>
      </c>
      <c r="F101" s="46"/>
      <c r="G101" s="47"/>
    </row>
    <row r="102" spans="1:7" x14ac:dyDescent="0.3">
      <c r="A102" s="44" t="s">
        <v>263</v>
      </c>
      <c r="B102" s="44">
        <v>28214</v>
      </c>
      <c r="C102" s="44">
        <v>273119</v>
      </c>
      <c r="D102" s="44">
        <v>124206</v>
      </c>
      <c r="E102" s="44" t="s">
        <v>164</v>
      </c>
      <c r="F102" s="44"/>
      <c r="G102" s="45"/>
    </row>
    <row r="103" spans="1:7" x14ac:dyDescent="0.3">
      <c r="A103" s="46" t="s">
        <v>264</v>
      </c>
      <c r="B103" s="46">
        <v>29116</v>
      </c>
      <c r="C103" s="46">
        <v>450768</v>
      </c>
      <c r="D103" s="46">
        <v>44886</v>
      </c>
      <c r="E103" s="46" t="s">
        <v>173</v>
      </c>
      <c r="F103" s="46"/>
      <c r="G103" s="47"/>
    </row>
    <row r="104" spans="1:7" x14ac:dyDescent="0.3">
      <c r="A104" s="44" t="s">
        <v>265</v>
      </c>
      <c r="B104" s="44">
        <v>23493</v>
      </c>
      <c r="C104" s="44">
        <v>519731</v>
      </c>
      <c r="D104" s="44">
        <v>175186</v>
      </c>
      <c r="E104" s="44" t="s">
        <v>164</v>
      </c>
      <c r="F104" s="44"/>
      <c r="G104" s="45"/>
    </row>
    <row r="105" spans="1:7" x14ac:dyDescent="0.3">
      <c r="A105" s="46" t="s">
        <v>266</v>
      </c>
      <c r="B105" s="46">
        <v>26357</v>
      </c>
      <c r="C105" s="46">
        <v>310130</v>
      </c>
      <c r="D105" s="46">
        <v>123502</v>
      </c>
      <c r="E105" s="46" t="s">
        <v>171</v>
      </c>
      <c r="F105" s="46"/>
      <c r="G105" s="47"/>
    </row>
    <row r="106" spans="1:7" ht="15" thickBot="1" x14ac:dyDescent="0.35">
      <c r="A106" s="48" t="s">
        <v>267</v>
      </c>
      <c r="B106" s="48">
        <v>32547</v>
      </c>
      <c r="C106" s="48">
        <v>270412</v>
      </c>
      <c r="D106" s="48">
        <v>62676</v>
      </c>
      <c r="E106" s="48" t="s">
        <v>166</v>
      </c>
      <c r="F106" s="48"/>
      <c r="G106" s="49"/>
    </row>
  </sheetData>
  <hyperlinks>
    <hyperlink ref="I1" location="Obsah!A1" display="Obsah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</vt:i4>
      </vt:variant>
    </vt:vector>
  </HeadingPairs>
  <TitlesOfParts>
    <vt:vector size="19" baseType="lpstr">
      <vt:lpstr>Vzorce a funkce</vt:lpstr>
      <vt:lpstr>odkazy, řady</vt:lpstr>
      <vt:lpstr>Vlastní seznamy</vt:lpstr>
      <vt:lpstr>řazení II</vt:lpstr>
      <vt:lpstr>řady</vt:lpstr>
      <vt:lpstr>Operátory</vt:lpstr>
      <vt:lpstr>mocnina</vt:lpstr>
      <vt:lpstr>Styl buňky</vt:lpstr>
      <vt:lpstr>Styl buňky 2</vt:lpstr>
      <vt:lpstr>Vlastní formát</vt:lpstr>
      <vt:lpstr>DPH</vt:lpstr>
      <vt:lpstr>Výrazy</vt:lpstr>
      <vt:lpstr>Mzda</vt:lpstr>
      <vt:lpstr>výlet</vt:lpstr>
      <vt:lpstr>průzkum</vt:lpstr>
      <vt:lpstr>výpočet z jiného listu</vt:lpstr>
      <vt:lpstr>Podmínka</vt:lpstr>
      <vt:lpstr>Vložit jinak</vt:lpstr>
      <vt:lpstr>platy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synek</dc:creator>
  <cp:lastModifiedBy>synek</cp:lastModifiedBy>
  <dcterms:created xsi:type="dcterms:W3CDTF">2024-12-11T10:27:53Z</dcterms:created>
  <dcterms:modified xsi:type="dcterms:W3CDTF">2025-01-15T14:16:21Z</dcterms:modified>
</cp:coreProperties>
</file>